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FMAB\FM\Cost Reports\Cost 21-22\Mail Outs\Mail Out Hard Copy - ODS\ODS Forms\"/>
    </mc:Choice>
  </mc:AlternateContent>
  <xr:revisionPtr revIDLastSave="0" documentId="13_ncr:1_{8550129F-44C2-4DFE-B914-71DB1C66E316}" xr6:coauthVersionLast="47" xr6:coauthVersionMax="47" xr10:uidLastSave="{00000000-0000-0000-0000-000000000000}"/>
  <bookViews>
    <workbookView xWindow="28680" yWindow="-120" windowWidth="29040" windowHeight="15720" tabRatio="594" activeTab="1" xr2:uid="{00000000-000D-0000-FFFF-FFFF00000000}"/>
  </bookViews>
  <sheets>
    <sheet name="7990NTP-P" sheetId="7" r:id="rId1"/>
    <sheet name="FL Info" sheetId="13" r:id="rId2"/>
  </sheets>
  <definedNames>
    <definedName name="\\I4" hidden="1">#NAME?</definedName>
    <definedName name="\\I8" hidden="1">#NAME?</definedName>
    <definedName name="\I">#REF!</definedName>
    <definedName name="\I2">#REF!</definedName>
    <definedName name="\I3">#REF!</definedName>
    <definedName name="\I4">#REF!</definedName>
    <definedName name="\I5">#REF!</definedName>
    <definedName name="\I6">#REF!</definedName>
    <definedName name="\I7">#REF!</definedName>
    <definedName name="\I8">#REF!</definedName>
    <definedName name="\I8a">#REF!</definedName>
    <definedName name="\I9">#REF!</definedName>
    <definedName name="_1_5">#REF!</definedName>
    <definedName name="BACKA">#REF!</definedName>
    <definedName name="BACKB">#REF!</definedName>
    <definedName name="BACKC">#REF!</definedName>
    <definedName name="BACKD">#REF!</definedName>
    <definedName name="BLOCK">#REF!</definedName>
    <definedName name="i">#REF!</definedName>
    <definedName name="_xlnm.Print_Area" localSheetId="0">'7990NTP-P'!$A$1:$R$84</definedName>
    <definedName name="_xlnm.Print_Area" localSheetId="1">'FL Info'!$A$1:$AC$270</definedName>
    <definedName name="repor1">#REF!</definedName>
    <definedName name="RE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7" l="1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AB53" i="13"/>
  <c r="X53" i="13"/>
  <c r="T53" i="13"/>
  <c r="P53" i="13"/>
  <c r="L53" i="13"/>
  <c r="H53" i="13"/>
  <c r="D53" i="13"/>
  <c r="AB76" i="13" l="1"/>
  <c r="X76" i="13"/>
  <c r="T76" i="13"/>
  <c r="P76" i="13"/>
  <c r="L76" i="13"/>
  <c r="H76" i="13"/>
  <c r="D76" i="13"/>
  <c r="D71" i="7" l="1"/>
  <c r="D70" i="7"/>
  <c r="D69" i="7"/>
  <c r="D68" i="7"/>
  <c r="D67" i="7"/>
  <c r="D66" i="7"/>
  <c r="D65" i="7"/>
  <c r="AB81" i="13" l="1"/>
  <c r="X81" i="13"/>
  <c r="T81" i="13"/>
  <c r="P81" i="13"/>
  <c r="L81" i="13"/>
  <c r="H81" i="13"/>
  <c r="D81" i="13"/>
  <c r="AB95" i="13"/>
  <c r="X95" i="13"/>
  <c r="T95" i="13"/>
  <c r="P95" i="13"/>
  <c r="L95" i="13"/>
  <c r="H95" i="13"/>
  <c r="D95" i="13"/>
  <c r="AB177" i="13"/>
  <c r="X177" i="13"/>
  <c r="T177" i="13"/>
  <c r="P177" i="13"/>
  <c r="L177" i="13"/>
  <c r="H177" i="13"/>
  <c r="D177" i="13"/>
  <c r="D58" i="7"/>
  <c r="B66" i="7" s="1"/>
  <c r="E58" i="7"/>
  <c r="B67" i="7" s="1"/>
  <c r="F58" i="7"/>
  <c r="B68" i="7" s="1"/>
  <c r="G58" i="7"/>
  <c r="B69" i="7" s="1"/>
  <c r="H58" i="7"/>
  <c r="B70" i="7" s="1"/>
  <c r="I58" i="7"/>
  <c r="B71" i="7" s="1"/>
  <c r="C58" i="7"/>
  <c r="B65" i="7" s="1"/>
  <c r="AB179" i="13" l="1"/>
  <c r="AB174" i="13"/>
  <c r="X179" i="13"/>
  <c r="X174" i="13"/>
  <c r="T179" i="13"/>
  <c r="T174" i="13"/>
  <c r="P179" i="13"/>
  <c r="P174" i="13"/>
  <c r="L179" i="13"/>
  <c r="L174" i="13"/>
  <c r="H179" i="13"/>
  <c r="H174" i="13"/>
  <c r="D179" i="13"/>
  <c r="D174" i="13"/>
  <c r="AB92" i="13" l="1"/>
  <c r="AB89" i="13"/>
  <c r="AB86" i="13"/>
  <c r="AB83" i="13"/>
  <c r="AB78" i="13"/>
  <c r="AB73" i="13"/>
  <c r="AB70" i="13"/>
  <c r="AB67" i="13"/>
  <c r="AB64" i="13"/>
  <c r="AB61" i="13"/>
  <c r="AB58" i="13"/>
  <c r="AB55" i="13"/>
  <c r="AB50" i="13"/>
  <c r="AB47" i="13"/>
  <c r="AB44" i="13"/>
  <c r="AB41" i="13"/>
  <c r="AB38" i="13"/>
  <c r="AB35" i="13"/>
  <c r="AB32" i="13"/>
  <c r="AB29" i="13"/>
  <c r="AB26" i="13"/>
  <c r="AB23" i="13"/>
  <c r="AB21" i="13"/>
  <c r="AB18" i="13"/>
  <c r="X92" i="13"/>
  <c r="X89" i="13"/>
  <c r="X86" i="13"/>
  <c r="X83" i="13"/>
  <c r="X78" i="13"/>
  <c r="X73" i="13"/>
  <c r="X70" i="13"/>
  <c r="X67" i="13"/>
  <c r="X64" i="13"/>
  <c r="X61" i="13"/>
  <c r="X58" i="13"/>
  <c r="X55" i="13"/>
  <c r="X50" i="13"/>
  <c r="X47" i="13"/>
  <c r="X44" i="13"/>
  <c r="X41" i="13"/>
  <c r="X38" i="13"/>
  <c r="X35" i="13"/>
  <c r="X32" i="13"/>
  <c r="X29" i="13"/>
  <c r="X26" i="13"/>
  <c r="X23" i="13"/>
  <c r="X21" i="13"/>
  <c r="X18" i="13"/>
  <c r="T92" i="13" l="1"/>
  <c r="T89" i="13"/>
  <c r="T86" i="13"/>
  <c r="T83" i="13"/>
  <c r="T78" i="13"/>
  <c r="T73" i="13"/>
  <c r="T70" i="13"/>
  <c r="T67" i="13"/>
  <c r="T64" i="13"/>
  <c r="T61" i="13"/>
  <c r="T58" i="13"/>
  <c r="T55" i="13"/>
  <c r="T50" i="13"/>
  <c r="T47" i="13"/>
  <c r="T44" i="13"/>
  <c r="T41" i="13"/>
  <c r="T38" i="13"/>
  <c r="T35" i="13"/>
  <c r="T32" i="13"/>
  <c r="T29" i="13"/>
  <c r="T26" i="13"/>
  <c r="T23" i="13"/>
  <c r="T21" i="13"/>
  <c r="T18" i="13"/>
  <c r="P92" i="13"/>
  <c r="P89" i="13"/>
  <c r="P86" i="13"/>
  <c r="P83" i="13"/>
  <c r="P78" i="13"/>
  <c r="P73" i="13"/>
  <c r="P70" i="13"/>
  <c r="P67" i="13"/>
  <c r="P64" i="13"/>
  <c r="P61" i="13"/>
  <c r="P58" i="13"/>
  <c r="P55" i="13"/>
  <c r="P50" i="13"/>
  <c r="P47" i="13"/>
  <c r="P44" i="13"/>
  <c r="P41" i="13"/>
  <c r="P38" i="13"/>
  <c r="P35" i="13"/>
  <c r="P32" i="13"/>
  <c r="P29" i="13"/>
  <c r="P26" i="13"/>
  <c r="P23" i="13"/>
  <c r="P21" i="13"/>
  <c r="P18" i="13"/>
  <c r="L92" i="13"/>
  <c r="L89" i="13"/>
  <c r="L86" i="13"/>
  <c r="L83" i="13"/>
  <c r="L78" i="13"/>
  <c r="L73" i="13"/>
  <c r="L70" i="13"/>
  <c r="L67" i="13"/>
  <c r="L64" i="13"/>
  <c r="L61" i="13"/>
  <c r="L58" i="13"/>
  <c r="L55" i="13"/>
  <c r="L50" i="13"/>
  <c r="L47" i="13"/>
  <c r="L44" i="13"/>
  <c r="L41" i="13"/>
  <c r="L38" i="13"/>
  <c r="L35" i="13"/>
  <c r="L32" i="13"/>
  <c r="L29" i="13"/>
  <c r="L26" i="13"/>
  <c r="L23" i="13"/>
  <c r="L21" i="13"/>
  <c r="L18" i="13"/>
  <c r="H92" i="13"/>
  <c r="H89" i="13"/>
  <c r="H86" i="13"/>
  <c r="H83" i="13"/>
  <c r="H78" i="13"/>
  <c r="H73" i="13"/>
  <c r="H70" i="13"/>
  <c r="H67" i="13"/>
  <c r="H64" i="13"/>
  <c r="H61" i="13"/>
  <c r="H58" i="13"/>
  <c r="H55" i="13"/>
  <c r="H50" i="13"/>
  <c r="H47" i="13"/>
  <c r="H44" i="13"/>
  <c r="H41" i="13"/>
  <c r="H38" i="13"/>
  <c r="H35" i="13"/>
  <c r="H32" i="13"/>
  <c r="H29" i="13"/>
  <c r="H26" i="13"/>
  <c r="H23" i="13"/>
  <c r="H21" i="13"/>
  <c r="H18" i="13"/>
  <c r="D92" i="13" l="1"/>
  <c r="D89" i="13"/>
  <c r="D86" i="13"/>
  <c r="D83" i="13"/>
  <c r="D78" i="13"/>
  <c r="D73" i="13"/>
  <c r="D70" i="13"/>
  <c r="D67" i="13"/>
  <c r="D64" i="13"/>
  <c r="D61" i="13"/>
  <c r="D58" i="13"/>
  <c r="D55" i="13"/>
  <c r="D50" i="13"/>
  <c r="D47" i="13"/>
  <c r="D44" i="13"/>
  <c r="D41" i="13"/>
  <c r="D38" i="13"/>
  <c r="D35" i="13"/>
  <c r="D32" i="13"/>
  <c r="D29" i="13"/>
  <c r="D26" i="13"/>
  <c r="D23" i="13"/>
  <c r="D21" i="13"/>
  <c r="D18" i="13"/>
  <c r="B4" i="13" l="1"/>
  <c r="E249" i="13" l="1"/>
  <c r="E248" i="13"/>
  <c r="F83" i="7" l="1"/>
  <c r="G214" i="13"/>
  <c r="H83" i="7" l="1"/>
  <c r="G7" i="13" l="1"/>
  <c r="B7" i="13"/>
  <c r="G6" i="13"/>
  <c r="B6" i="13"/>
  <c r="T175" i="13" l="1"/>
  <c r="X175" i="13"/>
  <c r="AB175" i="13"/>
  <c r="P175" i="13"/>
  <c r="T168" i="13" l="1"/>
  <c r="X168" i="13"/>
  <c r="AB168" i="13"/>
  <c r="P168" i="13"/>
  <c r="P110" i="13" l="1"/>
  <c r="T110" i="13"/>
  <c r="X110" i="13"/>
  <c r="AB110" i="13"/>
  <c r="L110" i="13"/>
  <c r="P112" i="13"/>
  <c r="T112" i="13"/>
  <c r="X112" i="13"/>
  <c r="AB112" i="13"/>
  <c r="P114" i="13"/>
  <c r="T114" i="13"/>
  <c r="X114" i="13"/>
  <c r="AB114" i="13"/>
  <c r="P116" i="13"/>
  <c r="T116" i="13"/>
  <c r="X116" i="13"/>
  <c r="AB116" i="13"/>
  <c r="P118" i="13"/>
  <c r="T118" i="13"/>
  <c r="X118" i="13"/>
  <c r="AB118" i="13"/>
  <c r="P120" i="13"/>
  <c r="T120" i="13"/>
  <c r="X120" i="13"/>
  <c r="AB120" i="13"/>
  <c r="P122" i="13"/>
  <c r="T122" i="13"/>
  <c r="X122" i="13"/>
  <c r="AB122" i="13"/>
  <c r="P124" i="13"/>
  <c r="T124" i="13"/>
  <c r="X124" i="13"/>
  <c r="AB124" i="13"/>
  <c r="P126" i="13"/>
  <c r="T126" i="13"/>
  <c r="X126" i="13"/>
  <c r="AB126" i="13"/>
  <c r="P128" i="13"/>
  <c r="T128" i="13"/>
  <c r="X128" i="13"/>
  <c r="AB128" i="13"/>
  <c r="P131" i="13"/>
  <c r="T131" i="13"/>
  <c r="X131" i="13"/>
  <c r="AB131" i="13"/>
  <c r="P134" i="13"/>
  <c r="T134" i="13"/>
  <c r="X134" i="13"/>
  <c r="AB134" i="13"/>
  <c r="P137" i="13"/>
  <c r="T137" i="13"/>
  <c r="X137" i="13"/>
  <c r="AB137" i="13"/>
  <c r="P140" i="13"/>
  <c r="T140" i="13"/>
  <c r="X140" i="13"/>
  <c r="AB140" i="13"/>
  <c r="P143" i="13"/>
  <c r="T143" i="13"/>
  <c r="X143" i="13"/>
  <c r="AB143" i="13"/>
  <c r="P146" i="13"/>
  <c r="T146" i="13"/>
  <c r="X146" i="13"/>
  <c r="AB146" i="13"/>
  <c r="P149" i="13"/>
  <c r="T149" i="13"/>
  <c r="X149" i="13"/>
  <c r="AB149" i="13"/>
  <c r="P152" i="13"/>
  <c r="T152" i="13"/>
  <c r="X152" i="13"/>
  <c r="AB152" i="13"/>
  <c r="P155" i="13"/>
  <c r="T155" i="13"/>
  <c r="X155" i="13"/>
  <c r="AB155" i="13"/>
  <c r="P158" i="13"/>
  <c r="T158" i="13"/>
  <c r="X158" i="13"/>
  <c r="AB158" i="13"/>
  <c r="L158" i="13"/>
  <c r="L155" i="13"/>
  <c r="L152" i="13"/>
  <c r="L149" i="13"/>
  <c r="L146" i="13"/>
  <c r="L143" i="13"/>
  <c r="L140" i="13"/>
  <c r="L137" i="13"/>
  <c r="L134" i="13"/>
  <c r="L131" i="13"/>
  <c r="L128" i="13"/>
  <c r="L126" i="13"/>
  <c r="L124" i="13"/>
  <c r="L122" i="13"/>
  <c r="L120" i="13"/>
  <c r="L118" i="13"/>
  <c r="L116" i="13"/>
  <c r="L114" i="13"/>
  <c r="L112" i="13"/>
  <c r="P98" i="13"/>
  <c r="T98" i="13"/>
  <c r="X98" i="13"/>
  <c r="AB98" i="13"/>
  <c r="P101" i="13"/>
  <c r="T101" i="13"/>
  <c r="X101" i="13"/>
  <c r="AB101" i="13"/>
  <c r="P104" i="13"/>
  <c r="T104" i="13"/>
  <c r="X104" i="13"/>
  <c r="AB104" i="13"/>
  <c r="P107" i="13"/>
  <c r="T107" i="13"/>
  <c r="X107" i="13"/>
  <c r="AB107" i="13"/>
  <c r="T15" i="13"/>
  <c r="X15" i="13"/>
  <c r="AB15" i="13"/>
  <c r="P15" i="13"/>
  <c r="L15" i="13"/>
  <c r="E211" i="13"/>
  <c r="C71" i="7"/>
  <c r="E203" i="13" s="1"/>
  <c r="E210" i="13"/>
  <c r="C70" i="7"/>
  <c r="E202" i="13" s="1"/>
  <c r="E209" i="13"/>
  <c r="C69" i="7"/>
  <c r="E201" i="13" s="1"/>
  <c r="C68" i="7"/>
  <c r="E200" i="13" s="1"/>
  <c r="E208" i="13"/>
  <c r="D81" i="7" l="1"/>
  <c r="D80" i="7"/>
  <c r="D79" i="7"/>
  <c r="D78" i="7"/>
  <c r="D76" i="7"/>
  <c r="D77" i="7"/>
  <c r="O26" i="7" l="1"/>
  <c r="S53" i="13" s="1"/>
  <c r="O34" i="7"/>
  <c r="S76" i="13" s="1"/>
  <c r="M26" i="7"/>
  <c r="K53" i="13" s="1"/>
  <c r="K76" i="13"/>
  <c r="P26" i="7"/>
  <c r="W53" i="13" s="1"/>
  <c r="P34" i="7"/>
  <c r="W76" i="13" s="1"/>
  <c r="N26" i="7"/>
  <c r="O53" i="13" s="1"/>
  <c r="N34" i="7"/>
  <c r="O76" i="13" s="1"/>
  <c r="L26" i="7"/>
  <c r="G53" i="13" s="1"/>
  <c r="L34" i="7"/>
  <c r="G76" i="13" s="1"/>
  <c r="Q26" i="7"/>
  <c r="AA53" i="13" s="1"/>
  <c r="Q34" i="7"/>
  <c r="AA76" i="13" s="1"/>
  <c r="F264" i="13"/>
  <c r="O36" i="7"/>
  <c r="S81" i="13" s="1"/>
  <c r="O18" i="7"/>
  <c r="F261" i="13"/>
  <c r="L36" i="7"/>
  <c r="G81" i="13" s="1"/>
  <c r="L18" i="7"/>
  <c r="F263" i="13"/>
  <c r="N36" i="7"/>
  <c r="O81" i="13" s="1"/>
  <c r="N18" i="7"/>
  <c r="M18" i="7"/>
  <c r="M36" i="7"/>
  <c r="K81" i="13" s="1"/>
  <c r="F265" i="13"/>
  <c r="P18" i="7"/>
  <c r="P36" i="7"/>
  <c r="W81" i="13" s="1"/>
  <c r="F266" i="13"/>
  <c r="Q18" i="7"/>
  <c r="Q36" i="7"/>
  <c r="AA81" i="13" s="1"/>
  <c r="E69" i="7"/>
  <c r="E68" i="7"/>
  <c r="E71" i="7"/>
  <c r="E70" i="7"/>
  <c r="M10" i="7"/>
  <c r="F262" i="13"/>
  <c r="Q57" i="7"/>
  <c r="Q56" i="7"/>
  <c r="Q10" i="7"/>
  <c r="Q11" i="7"/>
  <c r="AA168" i="13" s="1"/>
  <c r="F203" i="13" s="1"/>
  <c r="H203" i="13" s="1"/>
  <c r="Q12" i="7"/>
  <c r="AA21" i="13" s="1"/>
  <c r="Q13" i="7"/>
  <c r="Q14" i="7"/>
  <c r="Q15" i="7"/>
  <c r="Q16" i="7"/>
  <c r="AA32" i="13" s="1"/>
  <c r="Q17" i="7"/>
  <c r="AA174" i="13" s="1"/>
  <c r="Q19" i="7"/>
  <c r="Q20" i="7"/>
  <c r="Q21" i="7"/>
  <c r="Q22" i="7"/>
  <c r="Q23" i="7"/>
  <c r="Q24" i="7"/>
  <c r="Q25" i="7"/>
  <c r="Q27" i="7"/>
  <c r="Q28" i="7"/>
  <c r="Q29" i="7"/>
  <c r="Q30" i="7"/>
  <c r="Q31" i="7"/>
  <c r="Q32" i="7"/>
  <c r="Q33" i="7"/>
  <c r="AA74" i="13" s="1"/>
  <c r="Q35" i="7"/>
  <c r="Q37" i="7"/>
  <c r="Q38" i="7"/>
  <c r="Q39" i="7"/>
  <c r="Q40" i="7"/>
  <c r="AA114" i="13"/>
  <c r="Q41" i="7"/>
  <c r="Q42" i="7"/>
  <c r="AA118" i="13" s="1"/>
  <c r="Q43" i="7"/>
  <c r="AA120" i="13" s="1"/>
  <c r="Q44" i="7"/>
  <c r="AA122" i="13" s="1"/>
  <c r="Q45" i="7"/>
  <c r="AA124" i="13" s="1"/>
  <c r="Q46" i="7"/>
  <c r="AA126" i="13" s="1"/>
  <c r="Q47" i="7"/>
  <c r="Q48" i="7"/>
  <c r="Q49" i="7"/>
  <c r="Q50" i="7"/>
  <c r="Q51" i="7"/>
  <c r="Q52" i="7"/>
  <c r="Q53" i="7"/>
  <c r="Q54" i="7"/>
  <c r="Q55" i="7"/>
  <c r="N10" i="7"/>
  <c r="N57" i="7"/>
  <c r="N11" i="7"/>
  <c r="O168" i="13" s="1"/>
  <c r="F200" i="13" s="1"/>
  <c r="H200" i="13" s="1"/>
  <c r="N12" i="7"/>
  <c r="O21" i="13" s="1"/>
  <c r="N13" i="7"/>
  <c r="N14" i="7"/>
  <c r="N15" i="7"/>
  <c r="N16" i="7"/>
  <c r="O32" i="13" s="1"/>
  <c r="N17" i="7"/>
  <c r="O174" i="13" s="1"/>
  <c r="N19" i="7"/>
  <c r="N20" i="7"/>
  <c r="N21" i="7"/>
  <c r="N22" i="7"/>
  <c r="N23" i="7"/>
  <c r="N24" i="7"/>
  <c r="N25" i="7"/>
  <c r="N27" i="7"/>
  <c r="N28" i="7"/>
  <c r="N29" i="7"/>
  <c r="N30" i="7"/>
  <c r="N31" i="7"/>
  <c r="N32" i="7"/>
  <c r="N33" i="7"/>
  <c r="N35" i="7"/>
  <c r="N37" i="7"/>
  <c r="N38" i="7"/>
  <c r="N39" i="7"/>
  <c r="N40" i="7"/>
  <c r="O114" i="13"/>
  <c r="N41" i="7"/>
  <c r="N42" i="7"/>
  <c r="O118" i="13" s="1"/>
  <c r="N43" i="7"/>
  <c r="O120" i="13" s="1"/>
  <c r="N44" i="7"/>
  <c r="O122" i="13" s="1"/>
  <c r="N45" i="7"/>
  <c r="O124" i="13" s="1"/>
  <c r="N46" i="7"/>
  <c r="O126" i="13" s="1"/>
  <c r="N47" i="7"/>
  <c r="N48" i="7"/>
  <c r="N49" i="7"/>
  <c r="N50" i="7"/>
  <c r="N51" i="7"/>
  <c r="N52" i="7"/>
  <c r="N53" i="7"/>
  <c r="N54" i="7"/>
  <c r="N55" i="7"/>
  <c r="N56" i="7"/>
  <c r="O11" i="7"/>
  <c r="S168" i="13" s="1"/>
  <c r="F201" i="13" s="1"/>
  <c r="H201" i="13" s="1"/>
  <c r="O12" i="7"/>
  <c r="S21" i="13" s="1"/>
  <c r="O13" i="7"/>
  <c r="O14" i="7"/>
  <c r="O15" i="7"/>
  <c r="O16" i="7"/>
  <c r="S32" i="13" s="1"/>
  <c r="O17" i="7"/>
  <c r="S174" i="13" s="1"/>
  <c r="O19" i="7"/>
  <c r="O20" i="7"/>
  <c r="O21" i="7"/>
  <c r="O22" i="7"/>
  <c r="O23" i="7"/>
  <c r="O24" i="7"/>
  <c r="O25" i="7"/>
  <c r="O27" i="7"/>
  <c r="O28" i="7"/>
  <c r="O29" i="7"/>
  <c r="O30" i="7"/>
  <c r="O31" i="7"/>
  <c r="O32" i="7"/>
  <c r="O33" i="7"/>
  <c r="S74" i="13" s="1"/>
  <c r="O35" i="7"/>
  <c r="O37" i="7"/>
  <c r="O38" i="7"/>
  <c r="O39" i="7"/>
  <c r="O40" i="7"/>
  <c r="S114" i="13"/>
  <c r="O41" i="7"/>
  <c r="O42" i="7"/>
  <c r="S118" i="13" s="1"/>
  <c r="O43" i="7"/>
  <c r="S120" i="13" s="1"/>
  <c r="O44" i="7"/>
  <c r="S122" i="13" s="1"/>
  <c r="O45" i="7"/>
  <c r="S124" i="13" s="1"/>
  <c r="O46" i="7"/>
  <c r="S126" i="13" s="1"/>
  <c r="O47" i="7"/>
  <c r="O48" i="7"/>
  <c r="O49" i="7"/>
  <c r="O50" i="7"/>
  <c r="O51" i="7"/>
  <c r="O52" i="7"/>
  <c r="O53" i="7"/>
  <c r="O54" i="7"/>
  <c r="O55" i="7"/>
  <c r="O56" i="7"/>
  <c r="O57" i="7"/>
  <c r="O10" i="7"/>
  <c r="P56" i="7"/>
  <c r="P11" i="7"/>
  <c r="W168" i="13" s="1"/>
  <c r="F202" i="13" s="1"/>
  <c r="H202" i="13" s="1"/>
  <c r="P12" i="7"/>
  <c r="W21" i="13" s="1"/>
  <c r="P13" i="7"/>
  <c r="P14" i="7"/>
  <c r="P15" i="7"/>
  <c r="P16" i="7"/>
  <c r="W32" i="13" s="1"/>
  <c r="P17" i="7"/>
  <c r="W174" i="13" s="1"/>
  <c r="P19" i="7"/>
  <c r="P20" i="7"/>
  <c r="P21" i="7"/>
  <c r="P22" i="7"/>
  <c r="P23" i="7"/>
  <c r="P24" i="7"/>
  <c r="P25" i="7"/>
  <c r="P27" i="7"/>
  <c r="P28" i="7"/>
  <c r="P29" i="7"/>
  <c r="P30" i="7"/>
  <c r="P31" i="7"/>
  <c r="P32" i="7"/>
  <c r="P33" i="7"/>
  <c r="P35" i="7"/>
  <c r="P37" i="7"/>
  <c r="P38" i="7"/>
  <c r="P39" i="7"/>
  <c r="P40" i="7"/>
  <c r="W114" i="13"/>
  <c r="P41" i="7"/>
  <c r="P42" i="7"/>
  <c r="W118" i="13" s="1"/>
  <c r="P43" i="7"/>
  <c r="W120" i="13" s="1"/>
  <c r="P44" i="7"/>
  <c r="W122" i="13" s="1"/>
  <c r="P45" i="7"/>
  <c r="W124" i="13" s="1"/>
  <c r="P46" i="7"/>
  <c r="W126" i="13" s="1"/>
  <c r="P47" i="7"/>
  <c r="P48" i="7"/>
  <c r="P49" i="7"/>
  <c r="P50" i="7"/>
  <c r="P51" i="7"/>
  <c r="P52" i="7"/>
  <c r="P53" i="7"/>
  <c r="P54" i="7"/>
  <c r="P55" i="7"/>
  <c r="P10" i="7"/>
  <c r="P57" i="7"/>
  <c r="E207" i="13"/>
  <c r="O73" i="13" l="1"/>
  <c r="O74" i="13"/>
  <c r="AA180" i="13"/>
  <c r="AA179" i="13"/>
  <c r="W180" i="13"/>
  <c r="W179" i="13"/>
  <c r="S180" i="13"/>
  <c r="S179" i="13"/>
  <c r="O180" i="13"/>
  <c r="O179" i="13"/>
  <c r="AA178" i="13"/>
  <c r="AA177" i="13"/>
  <c r="S177" i="13"/>
  <c r="S178" i="13"/>
  <c r="K178" i="13"/>
  <c r="K177" i="13"/>
  <c r="G178" i="13"/>
  <c r="G177" i="13"/>
  <c r="W178" i="13"/>
  <c r="W177" i="13"/>
  <c r="O178" i="13"/>
  <c r="O177" i="13"/>
  <c r="S116" i="13"/>
  <c r="S95" i="13"/>
  <c r="W116" i="13"/>
  <c r="W95" i="13"/>
  <c r="O116" i="13"/>
  <c r="O95" i="13"/>
  <c r="AA116" i="13"/>
  <c r="AA95" i="13"/>
  <c r="W110" i="13"/>
  <c r="W90" i="13"/>
  <c r="W89" i="13"/>
  <c r="W112" i="13"/>
  <c r="W93" i="13"/>
  <c r="W92" i="13"/>
  <c r="W79" i="13"/>
  <c r="W78" i="13"/>
  <c r="W73" i="13"/>
  <c r="W74" i="13"/>
  <c r="W87" i="13"/>
  <c r="W86" i="13"/>
  <c r="W71" i="13"/>
  <c r="W70" i="13"/>
  <c r="W84" i="13"/>
  <c r="W83" i="13"/>
  <c r="W67" i="13"/>
  <c r="W68" i="13"/>
  <c r="F80" i="7"/>
  <c r="H80" i="7" s="1"/>
  <c r="E194" i="13"/>
  <c r="E255" i="13"/>
  <c r="E195" i="13"/>
  <c r="E256" i="13"/>
  <c r="F81" i="7"/>
  <c r="H81" i="7" s="1"/>
  <c r="F78" i="7"/>
  <c r="H78" i="7" s="1"/>
  <c r="E253" i="13"/>
  <c r="E192" i="13"/>
  <c r="E193" i="13"/>
  <c r="E254" i="13"/>
  <c r="F79" i="7"/>
  <c r="H79" i="7" s="1"/>
  <c r="W61" i="13"/>
  <c r="W62" i="13"/>
  <c r="W55" i="13"/>
  <c r="W56" i="13"/>
  <c r="W47" i="13"/>
  <c r="W48" i="13"/>
  <c r="W38" i="13"/>
  <c r="W39" i="13"/>
  <c r="W23" i="13"/>
  <c r="W24" i="13"/>
  <c r="AA110" i="13"/>
  <c r="AA90" i="13"/>
  <c r="AA89" i="13"/>
  <c r="AA73" i="13"/>
  <c r="AA42" i="13"/>
  <c r="AA41" i="13"/>
  <c r="AA30" i="13"/>
  <c r="AA29" i="13"/>
  <c r="W27" i="13"/>
  <c r="W26" i="13"/>
  <c r="AA86" i="13"/>
  <c r="AA87" i="13"/>
  <c r="AA71" i="13"/>
  <c r="AA70" i="13"/>
  <c r="AA61" i="13"/>
  <c r="AA62" i="13"/>
  <c r="AA55" i="13"/>
  <c r="AA56" i="13"/>
  <c r="AA47" i="13"/>
  <c r="AA48" i="13"/>
  <c r="AA39" i="13"/>
  <c r="AA38" i="13"/>
  <c r="AA24" i="13"/>
  <c r="AA23" i="13"/>
  <c r="AA19" i="13"/>
  <c r="AA18" i="13"/>
  <c r="W19" i="13"/>
  <c r="W18" i="13"/>
  <c r="W64" i="13"/>
  <c r="W65" i="13"/>
  <c r="W58" i="13"/>
  <c r="W59" i="13"/>
  <c r="W50" i="13"/>
  <c r="W51" i="13"/>
  <c r="W44" i="13"/>
  <c r="W45" i="13"/>
  <c r="W35" i="13"/>
  <c r="W36" i="13"/>
  <c r="W33" i="13"/>
  <c r="AA84" i="13"/>
  <c r="AA83" i="13"/>
  <c r="AA68" i="13"/>
  <c r="AA67" i="13"/>
  <c r="AA27" i="13"/>
  <c r="AA26" i="13"/>
  <c r="W42" i="13"/>
  <c r="W41" i="13"/>
  <c r="W30" i="13"/>
  <c r="W29" i="13"/>
  <c r="AA112" i="13"/>
  <c r="AA93" i="13"/>
  <c r="AA92" i="13"/>
  <c r="AA78" i="13"/>
  <c r="AA79" i="13"/>
  <c r="AA64" i="13"/>
  <c r="AA65" i="13"/>
  <c r="AA59" i="13"/>
  <c r="AA58" i="13"/>
  <c r="AA51" i="13"/>
  <c r="AA50" i="13"/>
  <c r="AA44" i="13"/>
  <c r="AA45" i="13"/>
  <c r="AA35" i="13"/>
  <c r="AA36" i="13"/>
  <c r="AA33" i="13"/>
  <c r="S70" i="13"/>
  <c r="S71" i="13"/>
  <c r="S47" i="13"/>
  <c r="S48" i="13"/>
  <c r="S112" i="13"/>
  <c r="S92" i="13"/>
  <c r="S93" i="13"/>
  <c r="S78" i="13"/>
  <c r="S79" i="13"/>
  <c r="S64" i="13"/>
  <c r="S65" i="13"/>
  <c r="S58" i="13"/>
  <c r="S59" i="13"/>
  <c r="S50" i="13"/>
  <c r="S51" i="13"/>
  <c r="S44" i="13"/>
  <c r="S45" i="13"/>
  <c r="S35" i="13"/>
  <c r="S36" i="13"/>
  <c r="S33" i="13"/>
  <c r="O110" i="13"/>
  <c r="O90" i="13"/>
  <c r="O89" i="13"/>
  <c r="O41" i="13"/>
  <c r="O42" i="13"/>
  <c r="O29" i="13"/>
  <c r="O30" i="13"/>
  <c r="S61" i="13"/>
  <c r="S62" i="13"/>
  <c r="S19" i="13"/>
  <c r="S18" i="13"/>
  <c r="S110" i="13"/>
  <c r="S90" i="13"/>
  <c r="S89" i="13"/>
  <c r="S73" i="13"/>
  <c r="S42" i="13"/>
  <c r="S41" i="13"/>
  <c r="S30" i="13"/>
  <c r="S29" i="13"/>
  <c r="O87" i="13"/>
  <c r="O86" i="13"/>
  <c r="O71" i="13"/>
  <c r="O70" i="13"/>
  <c r="O62" i="13"/>
  <c r="O61" i="13"/>
  <c r="O56" i="13"/>
  <c r="O55" i="13"/>
  <c r="O48" i="13"/>
  <c r="O47" i="13"/>
  <c r="O39" i="13"/>
  <c r="O38" i="13"/>
  <c r="O24" i="13"/>
  <c r="O23" i="13"/>
  <c r="S86" i="13"/>
  <c r="S87" i="13"/>
  <c r="S55" i="13"/>
  <c r="S56" i="13"/>
  <c r="S38" i="13"/>
  <c r="S39" i="13"/>
  <c r="S23" i="13"/>
  <c r="S24" i="13"/>
  <c r="O84" i="13"/>
  <c r="O83" i="13"/>
  <c r="O67" i="13"/>
  <c r="O68" i="13"/>
  <c r="O26" i="13"/>
  <c r="O27" i="13"/>
  <c r="O19" i="13"/>
  <c r="O18" i="13"/>
  <c r="S84" i="13"/>
  <c r="S83" i="13"/>
  <c r="S67" i="13"/>
  <c r="S68" i="13"/>
  <c r="S27" i="13"/>
  <c r="S26" i="13"/>
  <c r="O112" i="13"/>
  <c r="O93" i="13"/>
  <c r="O92" i="13"/>
  <c r="O79" i="13"/>
  <c r="O78" i="13"/>
  <c r="O65" i="13"/>
  <c r="O64" i="13"/>
  <c r="O59" i="13"/>
  <c r="O58" i="13"/>
  <c r="O51" i="13"/>
  <c r="O50" i="13"/>
  <c r="O45" i="13"/>
  <c r="O44" i="13"/>
  <c r="O36" i="13"/>
  <c r="O35" i="13"/>
  <c r="O33" i="13"/>
  <c r="K19" i="13"/>
  <c r="K18" i="13"/>
  <c r="W158" i="13"/>
  <c r="W159" i="13"/>
  <c r="O158" i="13"/>
  <c r="O159" i="13"/>
  <c r="S158" i="13"/>
  <c r="S159" i="13"/>
  <c r="AA159" i="13"/>
  <c r="AA158" i="13"/>
  <c r="W155" i="13"/>
  <c r="W156" i="13"/>
  <c r="W152" i="13"/>
  <c r="W153" i="13"/>
  <c r="S96" i="13"/>
  <c r="S176" i="13"/>
  <c r="S175" i="13"/>
  <c r="O156" i="13"/>
  <c r="O155" i="13"/>
  <c r="AA132" i="13"/>
  <c r="AA131" i="13"/>
  <c r="S155" i="13"/>
  <c r="S156" i="13"/>
  <c r="S132" i="13"/>
  <c r="S131" i="13"/>
  <c r="O153" i="13"/>
  <c r="O152" i="13"/>
  <c r="O129" i="13"/>
  <c r="O128" i="13"/>
  <c r="AA153" i="13"/>
  <c r="AA152" i="13"/>
  <c r="AA128" i="13"/>
  <c r="AA129" i="13"/>
  <c r="S107" i="13"/>
  <c r="S108" i="13"/>
  <c r="W128" i="13"/>
  <c r="W129" i="13"/>
  <c r="O132" i="13"/>
  <c r="O131" i="13"/>
  <c r="S152" i="13"/>
  <c r="S153" i="13"/>
  <c r="S128" i="13"/>
  <c r="S129" i="13"/>
  <c r="O150" i="13"/>
  <c r="O149" i="13"/>
  <c r="AA149" i="13"/>
  <c r="AA150" i="13"/>
  <c r="W96" i="13"/>
  <c r="S141" i="13"/>
  <c r="S140" i="13"/>
  <c r="S135" i="13"/>
  <c r="S134" i="13"/>
  <c r="O16" i="13"/>
  <c r="O15" i="13"/>
  <c r="AA155" i="13"/>
  <c r="AA156" i="13"/>
  <c r="W149" i="13"/>
  <c r="W150" i="13"/>
  <c r="W146" i="13"/>
  <c r="W147" i="13"/>
  <c r="W108" i="13"/>
  <c r="W107" i="13"/>
  <c r="W143" i="13"/>
  <c r="W144" i="13"/>
  <c r="W105" i="13"/>
  <c r="W104" i="13"/>
  <c r="S149" i="13"/>
  <c r="S150" i="13"/>
  <c r="O147" i="13"/>
  <c r="O146" i="13"/>
  <c r="O108" i="13"/>
  <c r="O107" i="13"/>
  <c r="AA147" i="13"/>
  <c r="AA146" i="13"/>
  <c r="AA108" i="13"/>
  <c r="AA107" i="13"/>
  <c r="W102" i="13"/>
  <c r="W101" i="13"/>
  <c r="S146" i="13"/>
  <c r="S147" i="13"/>
  <c r="O144" i="13"/>
  <c r="O143" i="13"/>
  <c r="O105" i="13"/>
  <c r="O104" i="13"/>
  <c r="AA105" i="13"/>
  <c r="AA104" i="13"/>
  <c r="AA143" i="13"/>
  <c r="AA144" i="13"/>
  <c r="W137" i="13"/>
  <c r="W138" i="13"/>
  <c r="W99" i="13"/>
  <c r="W98" i="13"/>
  <c r="S143" i="13"/>
  <c r="S144" i="13"/>
  <c r="S104" i="13"/>
  <c r="S105" i="13"/>
  <c r="O141" i="13"/>
  <c r="O140" i="13"/>
  <c r="O102" i="13"/>
  <c r="O101" i="13"/>
  <c r="AA140" i="13"/>
  <c r="AA141" i="13"/>
  <c r="AA102" i="13"/>
  <c r="AA101" i="13"/>
  <c r="W140" i="13"/>
  <c r="W141" i="13"/>
  <c r="AA138" i="13"/>
  <c r="AA137" i="13"/>
  <c r="W134" i="13"/>
  <c r="W135" i="13"/>
  <c r="W176" i="13"/>
  <c r="W175" i="13"/>
  <c r="S101" i="13"/>
  <c r="S102" i="13"/>
  <c r="O138" i="13"/>
  <c r="O137" i="13"/>
  <c r="O99" i="13"/>
  <c r="O98" i="13"/>
  <c r="AA99" i="13"/>
  <c r="AA98" i="13"/>
  <c r="P58" i="7"/>
  <c r="W16" i="13"/>
  <c r="W15" i="13"/>
  <c r="W131" i="13"/>
  <c r="W132" i="13"/>
  <c r="O58" i="7"/>
  <c r="S15" i="13"/>
  <c r="S16" i="13"/>
  <c r="S137" i="13"/>
  <c r="S138" i="13"/>
  <c r="S98" i="13"/>
  <c r="S99" i="13"/>
  <c r="O135" i="13"/>
  <c r="O134" i="13"/>
  <c r="O96" i="13"/>
  <c r="O175" i="13"/>
  <c r="O176" i="13"/>
  <c r="AA134" i="13"/>
  <c r="AA135" i="13"/>
  <c r="AA96" i="13"/>
  <c r="AA175" i="13"/>
  <c r="AA176" i="13"/>
  <c r="AA15" i="13"/>
  <c r="AA16" i="13"/>
  <c r="N58" i="7"/>
  <c r="Q58" i="7"/>
  <c r="D72" i="7"/>
  <c r="D75" i="7"/>
  <c r="G194" i="13" l="1"/>
  <c r="H195" i="13"/>
  <c r="H192" i="13"/>
  <c r="H193" i="13"/>
  <c r="H194" i="13"/>
  <c r="G195" i="13"/>
  <c r="G193" i="13"/>
  <c r="G192" i="13"/>
  <c r="K26" i="7"/>
  <c r="K34" i="7"/>
  <c r="F260" i="13"/>
  <c r="K18" i="7"/>
  <c r="K36" i="7"/>
  <c r="F209" i="13"/>
  <c r="H209" i="13" s="1"/>
  <c r="F208" i="13"/>
  <c r="H208" i="13" s="1"/>
  <c r="F210" i="13"/>
  <c r="H210" i="13" s="1"/>
  <c r="F211" i="13"/>
  <c r="H211" i="13" s="1"/>
  <c r="H126" i="13"/>
  <c r="H124" i="13"/>
  <c r="D126" i="13"/>
  <c r="D124" i="13"/>
  <c r="M45" i="7"/>
  <c r="K124" i="13" s="1"/>
  <c r="M46" i="7"/>
  <c r="K126" i="13" s="1"/>
  <c r="L45" i="7"/>
  <c r="G124" i="13" s="1"/>
  <c r="L46" i="7"/>
  <c r="G126" i="13" s="1"/>
  <c r="C124" i="13"/>
  <c r="C126" i="13"/>
  <c r="R34" i="7" l="1"/>
  <c r="C76" i="13"/>
  <c r="AC76" i="13" s="1"/>
  <c r="R26" i="7"/>
  <c r="C53" i="13"/>
  <c r="C81" i="13"/>
  <c r="AC81" i="13" s="1"/>
  <c r="R36" i="7"/>
  <c r="C177" i="13"/>
  <c r="AC177" i="13" s="1"/>
  <c r="C178" i="13"/>
  <c r="AC178" i="13" s="1"/>
  <c r="R18" i="7"/>
  <c r="F192" i="13"/>
  <c r="F193" i="13"/>
  <c r="F195" i="13"/>
  <c r="F194" i="13"/>
  <c r="AC126" i="13"/>
  <c r="AC124" i="13"/>
  <c r="R45" i="7"/>
  <c r="R46" i="7"/>
  <c r="AC53" i="13" l="1"/>
  <c r="L175" i="13"/>
  <c r="H175" i="13"/>
  <c r="D175" i="13"/>
  <c r="C163" i="13" l="1"/>
  <c r="C162" i="13"/>
  <c r="F212" i="13" s="1"/>
  <c r="H158" i="13"/>
  <c r="D158" i="13"/>
  <c r="H149" i="13"/>
  <c r="D149" i="13"/>
  <c r="H146" i="13"/>
  <c r="D146" i="13"/>
  <c r="H134" i="13"/>
  <c r="D134" i="13"/>
  <c r="H131" i="13"/>
  <c r="D131" i="13"/>
  <c r="L107" i="13"/>
  <c r="H107" i="13"/>
  <c r="D107" i="13"/>
  <c r="L104" i="13"/>
  <c r="H104" i="13"/>
  <c r="D104" i="13"/>
  <c r="L98" i="13"/>
  <c r="H98" i="13"/>
  <c r="D98" i="13"/>
  <c r="L57" i="7"/>
  <c r="M57" i="7"/>
  <c r="L53" i="7"/>
  <c r="M53" i="7"/>
  <c r="L54" i="7"/>
  <c r="M54" i="7"/>
  <c r="L48" i="7"/>
  <c r="M48" i="7"/>
  <c r="L49" i="7"/>
  <c r="M49" i="7"/>
  <c r="L37" i="7"/>
  <c r="M37" i="7"/>
  <c r="L38" i="7"/>
  <c r="M38" i="7"/>
  <c r="L35" i="7"/>
  <c r="M35" i="7"/>
  <c r="L32" i="7"/>
  <c r="M32" i="7"/>
  <c r="L31" i="7"/>
  <c r="M31" i="7"/>
  <c r="L27" i="7"/>
  <c r="M27" i="7"/>
  <c r="L23" i="7"/>
  <c r="M23" i="7"/>
  <c r="L21" i="7"/>
  <c r="M21" i="7"/>
  <c r="L17" i="7"/>
  <c r="G174" i="13" s="1"/>
  <c r="M17" i="7"/>
  <c r="K174" i="13" s="1"/>
  <c r="L15" i="7"/>
  <c r="M15" i="7"/>
  <c r="L14" i="7"/>
  <c r="M14" i="7"/>
  <c r="K39" i="13" l="1"/>
  <c r="K38" i="13"/>
  <c r="G45" i="13"/>
  <c r="G44" i="13"/>
  <c r="G56" i="13"/>
  <c r="G55" i="13"/>
  <c r="G71" i="13"/>
  <c r="G70" i="13"/>
  <c r="G87" i="13"/>
  <c r="G86" i="13"/>
  <c r="K26" i="13"/>
  <c r="K27" i="13"/>
  <c r="G39" i="13"/>
  <c r="G38" i="13"/>
  <c r="K67" i="13"/>
  <c r="K68" i="13"/>
  <c r="K79" i="13"/>
  <c r="K78" i="13"/>
  <c r="K83" i="13"/>
  <c r="K84" i="13"/>
  <c r="K29" i="13"/>
  <c r="K30" i="13"/>
  <c r="G68" i="13"/>
  <c r="G67" i="13"/>
  <c r="G79" i="13"/>
  <c r="G78" i="13"/>
  <c r="G84" i="13"/>
  <c r="G83" i="13"/>
  <c r="G27" i="13"/>
  <c r="G26" i="13"/>
  <c r="G30" i="13"/>
  <c r="G29" i="13"/>
  <c r="K45" i="13"/>
  <c r="K44" i="13"/>
  <c r="K56" i="13"/>
  <c r="K55" i="13"/>
  <c r="K71" i="13"/>
  <c r="K70" i="13"/>
  <c r="K87" i="13"/>
  <c r="K86" i="13"/>
  <c r="B72" i="7"/>
  <c r="G159" i="13"/>
  <c r="G158" i="13"/>
  <c r="G99" i="13"/>
  <c r="G98" i="13"/>
  <c r="G135" i="13"/>
  <c r="G134" i="13"/>
  <c r="G176" i="13"/>
  <c r="G175" i="13"/>
  <c r="G108" i="13"/>
  <c r="G107" i="13"/>
  <c r="G149" i="13"/>
  <c r="G150" i="13"/>
  <c r="G96" i="13"/>
  <c r="G105" i="13"/>
  <c r="G104" i="13"/>
  <c r="G131" i="13"/>
  <c r="G132" i="13"/>
  <c r="G147" i="13"/>
  <c r="G146" i="13"/>
  <c r="K176" i="13"/>
  <c r="K175" i="13"/>
  <c r="K99" i="13"/>
  <c r="K98" i="13"/>
  <c r="K134" i="13"/>
  <c r="K135" i="13"/>
  <c r="K150" i="13"/>
  <c r="K149" i="13"/>
  <c r="K96" i="13"/>
  <c r="K104" i="13"/>
  <c r="K105" i="13"/>
  <c r="K131" i="13"/>
  <c r="K132" i="13"/>
  <c r="K146" i="13"/>
  <c r="K147" i="13"/>
  <c r="K108" i="13"/>
  <c r="K107" i="13"/>
  <c r="K158" i="13"/>
  <c r="K159" i="13"/>
  <c r="L10" i="7" l="1"/>
  <c r="G19" i="13" l="1"/>
  <c r="G18" i="13"/>
  <c r="G16" i="13"/>
  <c r="G15" i="13"/>
  <c r="K15" i="13"/>
  <c r="H143" i="13" l="1"/>
  <c r="D143" i="13"/>
  <c r="H128" i="13"/>
  <c r="D128" i="13"/>
  <c r="L52" i="7"/>
  <c r="M52" i="7"/>
  <c r="K144" i="13" s="1"/>
  <c r="L47" i="7"/>
  <c r="M47" i="7"/>
  <c r="K129" i="13" s="1"/>
  <c r="G144" i="13" l="1"/>
  <c r="G143" i="13"/>
  <c r="G129" i="13"/>
  <c r="G128" i="13"/>
  <c r="K143" i="13"/>
  <c r="K128" i="13"/>
  <c r="H216" i="13" l="1"/>
  <c r="E205" i="13"/>
  <c r="C170" i="13"/>
  <c r="C169" i="13"/>
  <c r="C65" i="7"/>
  <c r="E197" i="13" l="1"/>
  <c r="H118" i="13"/>
  <c r="D118" i="13"/>
  <c r="H155" i="13" l="1"/>
  <c r="H140" i="13"/>
  <c r="D155" i="13"/>
  <c r="D140" i="13"/>
  <c r="D152" i="13"/>
  <c r="H214" i="13" l="1"/>
  <c r="H215" i="13"/>
  <c r="G217" i="13"/>
  <c r="H217" i="13"/>
  <c r="H218" i="13"/>
  <c r="H219" i="13"/>
  <c r="H152" i="13" l="1"/>
  <c r="H137" i="13"/>
  <c r="D137" i="13"/>
  <c r="H122" i="13" l="1"/>
  <c r="D122" i="13"/>
  <c r="H120" i="13"/>
  <c r="D120" i="13"/>
  <c r="H116" i="13"/>
  <c r="D116" i="13"/>
  <c r="H114" i="13"/>
  <c r="D114" i="13"/>
  <c r="H112" i="13"/>
  <c r="D112" i="13"/>
  <c r="H110" i="13"/>
  <c r="D110" i="13"/>
  <c r="L101" i="13" l="1"/>
  <c r="H101" i="13"/>
  <c r="D101" i="13"/>
  <c r="K37" i="7" l="1"/>
  <c r="K32" i="7"/>
  <c r="K17" i="7"/>
  <c r="C174" i="13" s="1"/>
  <c r="K35" i="7"/>
  <c r="K14" i="7"/>
  <c r="K31" i="7"/>
  <c r="K15" i="7"/>
  <c r="K27" i="7"/>
  <c r="K23" i="7"/>
  <c r="K21" i="7"/>
  <c r="K10" i="7"/>
  <c r="C18" i="13" s="1"/>
  <c r="K38" i="7"/>
  <c r="M19" i="7"/>
  <c r="M42" i="7"/>
  <c r="K118" i="13" s="1"/>
  <c r="L19" i="7"/>
  <c r="L42" i="7"/>
  <c r="G118" i="13" s="1"/>
  <c r="K19" i="7"/>
  <c r="C118" i="13"/>
  <c r="K20" i="7"/>
  <c r="K30" i="7"/>
  <c r="L20" i="7"/>
  <c r="L30" i="7"/>
  <c r="M20" i="7"/>
  <c r="M30" i="7"/>
  <c r="M51" i="7"/>
  <c r="M55" i="7"/>
  <c r="M56" i="7"/>
  <c r="L51" i="7"/>
  <c r="L56" i="7"/>
  <c r="L55" i="7"/>
  <c r="K39" i="7"/>
  <c r="L39" i="7"/>
  <c r="L50" i="7"/>
  <c r="M39" i="7"/>
  <c r="M50" i="7"/>
  <c r="M40" i="7"/>
  <c r="C114" i="13"/>
  <c r="K40" i="7"/>
  <c r="G114" i="13"/>
  <c r="L40" i="7"/>
  <c r="M41" i="7"/>
  <c r="K95" i="13" s="1"/>
  <c r="M43" i="7"/>
  <c r="M44" i="7"/>
  <c r="L41" i="7"/>
  <c r="L43" i="7"/>
  <c r="G120" i="13" s="1"/>
  <c r="L44" i="7"/>
  <c r="G122" i="13" s="1"/>
  <c r="K41" i="7"/>
  <c r="C120" i="13"/>
  <c r="C122" i="13"/>
  <c r="L29" i="7"/>
  <c r="L33" i="7"/>
  <c r="G74" i="13" s="1"/>
  <c r="L28" i="7"/>
  <c r="K29" i="7"/>
  <c r="K33" i="7"/>
  <c r="C74" i="13" s="1"/>
  <c r="K28" i="7"/>
  <c r="M29" i="7"/>
  <c r="M33" i="7"/>
  <c r="K74" i="13" s="1"/>
  <c r="M28" i="7"/>
  <c r="M11" i="7"/>
  <c r="M12" i="7"/>
  <c r="K21" i="13" s="1"/>
  <c r="M13" i="7"/>
  <c r="M16" i="7"/>
  <c r="K32" i="13" s="1"/>
  <c r="M22" i="7"/>
  <c r="M24" i="7"/>
  <c r="M25" i="7"/>
  <c r="L11" i="7"/>
  <c r="G168" i="13" s="1"/>
  <c r="F198" i="13" s="1"/>
  <c r="L12" i="7"/>
  <c r="G21" i="13" s="1"/>
  <c r="L13" i="7"/>
  <c r="L16" i="7"/>
  <c r="G32" i="13" s="1"/>
  <c r="L22" i="7"/>
  <c r="L24" i="7"/>
  <c r="L25" i="7"/>
  <c r="K179" i="13" l="1"/>
  <c r="K180" i="13"/>
  <c r="G180" i="13"/>
  <c r="G179" i="13"/>
  <c r="C180" i="13"/>
  <c r="C179" i="13"/>
  <c r="G116" i="13"/>
  <c r="G95" i="13"/>
  <c r="C116" i="13"/>
  <c r="C95" i="13"/>
  <c r="G42" i="13"/>
  <c r="G41" i="13"/>
  <c r="C73" i="13"/>
  <c r="G51" i="13"/>
  <c r="G50" i="13"/>
  <c r="G48" i="13"/>
  <c r="G47" i="13"/>
  <c r="K33" i="13"/>
  <c r="K73" i="13"/>
  <c r="G112" i="13"/>
  <c r="G93" i="13"/>
  <c r="G92" i="13"/>
  <c r="K93" i="13"/>
  <c r="K92" i="13"/>
  <c r="G110" i="13"/>
  <c r="G90" i="13"/>
  <c r="G89" i="13"/>
  <c r="K65" i="13"/>
  <c r="K64" i="13"/>
  <c r="C65" i="13"/>
  <c r="C64" i="13"/>
  <c r="C39" i="13"/>
  <c r="C38" i="13"/>
  <c r="C26" i="13"/>
  <c r="AC26" i="13" s="1"/>
  <c r="C27" i="13"/>
  <c r="AC27" i="13" s="1"/>
  <c r="G73" i="13"/>
  <c r="K36" i="13"/>
  <c r="K35" i="13"/>
  <c r="C36" i="13"/>
  <c r="C35" i="13"/>
  <c r="C45" i="13"/>
  <c r="C44" i="13"/>
  <c r="C71" i="13"/>
  <c r="C70" i="13"/>
  <c r="G24" i="13"/>
  <c r="G23" i="13"/>
  <c r="K48" i="13"/>
  <c r="K47" i="13"/>
  <c r="K62" i="13"/>
  <c r="K61" i="13"/>
  <c r="C62" i="13"/>
  <c r="C61" i="13"/>
  <c r="G62" i="13"/>
  <c r="G61" i="13"/>
  <c r="C93" i="13"/>
  <c r="C92" i="13"/>
  <c r="K89" i="13"/>
  <c r="K90" i="13"/>
  <c r="C110" i="13"/>
  <c r="C90" i="13"/>
  <c r="C89" i="13"/>
  <c r="G65" i="13"/>
  <c r="G64" i="13"/>
  <c r="C87" i="13"/>
  <c r="AC87" i="13" s="1"/>
  <c r="C86" i="13"/>
  <c r="AC86" i="13" s="1"/>
  <c r="C56" i="13"/>
  <c r="C55" i="13"/>
  <c r="C29" i="13"/>
  <c r="AC29" i="13" s="1"/>
  <c r="C30" i="13"/>
  <c r="AC30" i="13" s="1"/>
  <c r="C78" i="13"/>
  <c r="AC78" i="13" s="1"/>
  <c r="C79" i="13"/>
  <c r="AC79" i="13" s="1"/>
  <c r="C84" i="13"/>
  <c r="C83" i="13"/>
  <c r="K51" i="13"/>
  <c r="K50" i="13"/>
  <c r="G33" i="13"/>
  <c r="K41" i="13"/>
  <c r="K42" i="13"/>
  <c r="K24" i="13"/>
  <c r="K23" i="13"/>
  <c r="K59" i="13"/>
  <c r="K58" i="13"/>
  <c r="C59" i="13"/>
  <c r="C58" i="13"/>
  <c r="G59" i="13"/>
  <c r="G58" i="13"/>
  <c r="G36" i="13"/>
  <c r="G35" i="13"/>
  <c r="C19" i="13"/>
  <c r="C68" i="13"/>
  <c r="AC68" i="13" s="1"/>
  <c r="C67" i="13"/>
  <c r="AC67" i="13" s="1"/>
  <c r="R57" i="7"/>
  <c r="C158" i="13"/>
  <c r="AC158" i="13" s="1"/>
  <c r="C159" i="13"/>
  <c r="AC159" i="13" s="1"/>
  <c r="R23" i="7"/>
  <c r="R52" i="7"/>
  <c r="C144" i="13"/>
  <c r="AC144" i="13" s="1"/>
  <c r="C143" i="13"/>
  <c r="AC143" i="13" s="1"/>
  <c r="R27" i="7"/>
  <c r="R31" i="7"/>
  <c r="R40" i="7"/>
  <c r="C112" i="13"/>
  <c r="R35" i="7"/>
  <c r="C99" i="13"/>
  <c r="AC99" i="13" s="1"/>
  <c r="C98" i="13"/>
  <c r="AC98" i="13" s="1"/>
  <c r="C156" i="13"/>
  <c r="C155" i="13"/>
  <c r="R47" i="7"/>
  <c r="C129" i="13"/>
  <c r="AC129" i="13" s="1"/>
  <c r="C128" i="13"/>
  <c r="AC128" i="13" s="1"/>
  <c r="C96" i="13"/>
  <c r="AC96" i="13" s="1"/>
  <c r="R54" i="7"/>
  <c r="C150" i="13"/>
  <c r="AC150" i="13" s="1"/>
  <c r="C149" i="13"/>
  <c r="AC149" i="13" s="1"/>
  <c r="R17" i="7"/>
  <c r="R55" i="7"/>
  <c r="C152" i="13"/>
  <c r="C153" i="13"/>
  <c r="C176" i="13"/>
  <c r="AC176" i="13" s="1"/>
  <c r="C175" i="13"/>
  <c r="AC175" i="13" s="1"/>
  <c r="C102" i="13"/>
  <c r="C101" i="13"/>
  <c r="R51" i="7"/>
  <c r="C140" i="13"/>
  <c r="C141" i="13"/>
  <c r="R38" i="7"/>
  <c r="C108" i="13"/>
  <c r="AC108" i="13" s="1"/>
  <c r="C107" i="13"/>
  <c r="AC107" i="13" s="1"/>
  <c r="R49" i="7"/>
  <c r="C135" i="13"/>
  <c r="AC135" i="13" s="1"/>
  <c r="C134" i="13"/>
  <c r="AC134" i="13" s="1"/>
  <c r="R48" i="7"/>
  <c r="C132" i="13"/>
  <c r="AC132" i="13" s="1"/>
  <c r="C131" i="13"/>
  <c r="AC131" i="13" s="1"/>
  <c r="R32" i="7"/>
  <c r="R15" i="7"/>
  <c r="R33" i="7"/>
  <c r="C15" i="13"/>
  <c r="AC15" i="13" s="1"/>
  <c r="C16" i="13"/>
  <c r="R14" i="7"/>
  <c r="R37" i="7"/>
  <c r="C105" i="13"/>
  <c r="AC105" i="13" s="1"/>
  <c r="C104" i="13"/>
  <c r="AC104" i="13" s="1"/>
  <c r="C138" i="13"/>
  <c r="C137" i="13"/>
  <c r="R21" i="7"/>
  <c r="AC18" i="13"/>
  <c r="R53" i="7"/>
  <c r="C147" i="13"/>
  <c r="AC147" i="13" s="1"/>
  <c r="C146" i="13"/>
  <c r="AC146" i="13" s="1"/>
  <c r="AC118" i="13"/>
  <c r="R50" i="7"/>
  <c r="R20" i="7"/>
  <c r="R44" i="7"/>
  <c r="R39" i="7"/>
  <c r="R42" i="7"/>
  <c r="R43" i="7"/>
  <c r="R56" i="7"/>
  <c r="R10" i="7"/>
  <c r="R28" i="7"/>
  <c r="R29" i="7"/>
  <c r="R41" i="7"/>
  <c r="R30" i="7"/>
  <c r="R19" i="7"/>
  <c r="G153" i="13"/>
  <c r="G152" i="13"/>
  <c r="G137" i="13"/>
  <c r="G138" i="13"/>
  <c r="G155" i="13"/>
  <c r="G156" i="13"/>
  <c r="G141" i="13"/>
  <c r="G140" i="13"/>
  <c r="G102" i="13"/>
  <c r="G101" i="13"/>
  <c r="K141" i="13"/>
  <c r="K140" i="13"/>
  <c r="K153" i="13"/>
  <c r="K152" i="13"/>
  <c r="K156" i="13"/>
  <c r="K155" i="13"/>
  <c r="L58" i="7"/>
  <c r="K168" i="13"/>
  <c r="M58" i="7"/>
  <c r="K137" i="13"/>
  <c r="K138" i="13"/>
  <c r="K116" i="13"/>
  <c r="K110" i="13"/>
  <c r="K120" i="13"/>
  <c r="AC120" i="13" s="1"/>
  <c r="K112" i="13"/>
  <c r="K122" i="13"/>
  <c r="AC122" i="13" s="1"/>
  <c r="K114" i="13"/>
  <c r="AC114" i="13" s="1"/>
  <c r="K102" i="13"/>
  <c r="K101" i="13"/>
  <c r="I191" i="13" l="1"/>
  <c r="I190" i="13"/>
  <c r="G191" i="13"/>
  <c r="G190" i="13"/>
  <c r="H190" i="13"/>
  <c r="H191" i="13"/>
  <c r="AC116" i="13"/>
  <c r="AC95" i="13"/>
  <c r="AC73" i="13"/>
  <c r="AC179" i="13"/>
  <c r="AC19" i="13"/>
  <c r="AC89" i="13"/>
  <c r="AC90" i="13"/>
  <c r="AC61" i="13"/>
  <c r="AC62" i="13"/>
  <c r="F205" i="13"/>
  <c r="AC64" i="13"/>
  <c r="AC180" i="13"/>
  <c r="F206" i="13"/>
  <c r="AC65" i="13"/>
  <c r="AC74" i="13"/>
  <c r="AC110" i="13"/>
  <c r="F207" i="13"/>
  <c r="AC112" i="13"/>
  <c r="AC102" i="13"/>
  <c r="AC71" i="13"/>
  <c r="AC137" i="13"/>
  <c r="AC153" i="13"/>
  <c r="AC101" i="13"/>
  <c r="AC70" i="13"/>
  <c r="AC138" i="13"/>
  <c r="AC152" i="13"/>
  <c r="AC36" i="13"/>
  <c r="AC35" i="13"/>
  <c r="AC141" i="13"/>
  <c r="AC92" i="13"/>
  <c r="AC58" i="13"/>
  <c r="AC84" i="13"/>
  <c r="AC156" i="13"/>
  <c r="AC140" i="13"/>
  <c r="AC93" i="13"/>
  <c r="AC59" i="13"/>
  <c r="AC83" i="13"/>
  <c r="AC155" i="13"/>
  <c r="C183" i="13" l="1"/>
  <c r="C182" i="13"/>
  <c r="L168" i="13"/>
  <c r="H168" i="13"/>
  <c r="D168" i="13"/>
  <c r="H15" i="13"/>
  <c r="D15" i="13"/>
  <c r="H198" i="13"/>
  <c r="F199" i="13"/>
  <c r="H207" i="13"/>
  <c r="C67" i="7"/>
  <c r="C66" i="7"/>
  <c r="C72" i="7" l="1"/>
  <c r="E198" i="13"/>
  <c r="E206" i="13"/>
  <c r="D226" i="13" s="1"/>
  <c r="E199" i="13"/>
  <c r="K22" i="7"/>
  <c r="K16" i="7"/>
  <c r="C32" i="13" s="1"/>
  <c r="K11" i="7"/>
  <c r="K24" i="7"/>
  <c r="K12" i="7"/>
  <c r="K13" i="7"/>
  <c r="K25" i="7"/>
  <c r="H206" i="13"/>
  <c r="E66" i="7"/>
  <c r="E251" i="13" s="1"/>
  <c r="H199" i="13"/>
  <c r="E67" i="7"/>
  <c r="K16" i="13"/>
  <c r="E65" i="7"/>
  <c r="E250" i="13" s="1"/>
  <c r="C21" i="13" l="1"/>
  <c r="AC174" i="13"/>
  <c r="C23" i="13"/>
  <c r="AC23" i="13" s="1"/>
  <c r="C24" i="13"/>
  <c r="C33" i="13"/>
  <c r="AC33" i="13" s="1"/>
  <c r="AC32" i="13"/>
  <c r="C51" i="13"/>
  <c r="AC51" i="13" s="1"/>
  <c r="C50" i="13"/>
  <c r="AC50" i="13" s="1"/>
  <c r="C48" i="13"/>
  <c r="AC48" i="13" s="1"/>
  <c r="C47" i="13"/>
  <c r="AC47" i="13" s="1"/>
  <c r="C41" i="13"/>
  <c r="AC41" i="13" s="1"/>
  <c r="C42" i="13"/>
  <c r="I189" i="13" s="1"/>
  <c r="AC16" i="13"/>
  <c r="R22" i="7"/>
  <c r="AC45" i="13"/>
  <c r="AC44" i="13"/>
  <c r="E191" i="13"/>
  <c r="R13" i="7"/>
  <c r="F77" i="7"/>
  <c r="H77" i="7" s="1"/>
  <c r="E252" i="13"/>
  <c r="R25" i="7"/>
  <c r="AC56" i="13"/>
  <c r="AC55" i="13"/>
  <c r="R12" i="7"/>
  <c r="R24" i="7"/>
  <c r="R11" i="7"/>
  <c r="C168" i="13"/>
  <c r="AC168" i="13" s="1"/>
  <c r="AC39" i="13"/>
  <c r="AC38" i="13"/>
  <c r="R16" i="7"/>
  <c r="D225" i="13"/>
  <c r="E72" i="7"/>
  <c r="F76" i="7"/>
  <c r="E190" i="13"/>
  <c r="F75" i="7"/>
  <c r="E189" i="13"/>
  <c r="K58" i="7"/>
  <c r="R58" i="7" s="1"/>
  <c r="H189" i="13" l="1"/>
  <c r="AC24" i="13"/>
  <c r="AC21" i="13"/>
  <c r="G189" i="13"/>
  <c r="G213" i="13" s="1"/>
  <c r="AC42" i="13"/>
  <c r="I213" i="13"/>
  <c r="I220" i="13" s="1"/>
  <c r="E246" i="13" s="1"/>
  <c r="F82" i="7"/>
  <c r="F84" i="7" s="1"/>
  <c r="H84" i="7" s="1"/>
  <c r="D224" i="13"/>
  <c r="F191" i="13"/>
  <c r="H205" i="13"/>
  <c r="F197" i="13"/>
  <c r="H197" i="13" s="1"/>
  <c r="H76" i="7"/>
  <c r="F190" i="13"/>
  <c r="H75" i="7"/>
  <c r="H82" i="7" l="1"/>
  <c r="H213" i="13"/>
  <c r="F189" i="13"/>
  <c r="F213" i="13" s="1"/>
  <c r="G220" i="13"/>
  <c r="E244" i="13" s="1"/>
  <c r="D227" i="13" l="1"/>
  <c r="H220" i="13"/>
  <c r="E245" i="13" s="1"/>
  <c r="E247" i="13" s="1"/>
  <c r="F220" i="13" l="1"/>
  <c r="D22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Schroeder, Kevin@DHCS</author>
  </authors>
  <commentList>
    <comment ref="F189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190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191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192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193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194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195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</commentList>
</comments>
</file>

<file path=xl/sharedStrings.xml><?xml version="1.0" encoding="utf-8"?>
<sst xmlns="http://schemas.openxmlformats.org/spreadsheetml/2006/main" count="1710" uniqueCount="448">
  <si>
    <t>TOTAL</t>
  </si>
  <si>
    <t>DRUG MEDI-CAL PROGRAM COST SUMMARY</t>
  </si>
  <si>
    <t>DRUG MEDI-CAL FISCAL DETAIL</t>
  </si>
  <si>
    <t>NARCOTIC TREATMENT PROGRAM</t>
  </si>
  <si>
    <t>County Contract Submission</t>
  </si>
  <si>
    <t>COUNTY:</t>
  </si>
  <si>
    <t>UNIT OF SERVICE RATE</t>
  </si>
  <si>
    <t>Total Daily Rate</t>
  </si>
  <si>
    <t>Daily Dose - Methadone</t>
  </si>
  <si>
    <t>Individual Counseling @ 10 min.</t>
  </si>
  <si>
    <t>Group Counseling @ 10 min.</t>
  </si>
  <si>
    <t>Final UOS</t>
  </si>
  <si>
    <t>Provider Reimb.</t>
  </si>
  <si>
    <t>Total Reimb.</t>
  </si>
  <si>
    <t>GRAND TOTAL</t>
  </si>
  <si>
    <t>Total Units</t>
  </si>
  <si>
    <t>Data Entry</t>
  </si>
  <si>
    <t>Reg DMC</t>
  </si>
  <si>
    <t>Minor Consent</t>
  </si>
  <si>
    <t>Reimbursement</t>
  </si>
  <si>
    <t>Net Reimbursement</t>
  </si>
  <si>
    <t>Final Amount</t>
  </si>
  <si>
    <t>Federal Share</t>
  </si>
  <si>
    <t>County Share</t>
  </si>
  <si>
    <t>NET DOLLAR AMOUNT</t>
  </si>
  <si>
    <t>DEPARTMENT OF HEALTH CARE SERVICES</t>
  </si>
  <si>
    <t>Unit Description</t>
  </si>
  <si>
    <t>Denied Units</t>
  </si>
  <si>
    <t>Individual Counseling</t>
  </si>
  <si>
    <t>Group Counseling</t>
  </si>
  <si>
    <t>Dosing - Methadone</t>
  </si>
  <si>
    <t>Approved Units</t>
  </si>
  <si>
    <t>SUMMARY 
# UNITS OF SERVICE</t>
  </si>
  <si>
    <t>DMC by Grant Type</t>
  </si>
  <si>
    <t>DMC Reimbursement Amount</t>
  </si>
  <si>
    <t>County:</t>
  </si>
  <si>
    <t>DMC Program Amounts</t>
  </si>
  <si>
    <t>Fund Line No.</t>
  </si>
  <si>
    <t>200-b</t>
  </si>
  <si>
    <t>101a-b</t>
  </si>
  <si>
    <t>200-c</t>
  </si>
  <si>
    <t>By Program - Fees / DMC Share of Cost</t>
  </si>
  <si>
    <t>85</t>
  </si>
  <si>
    <t>By Program - Insurance</t>
  </si>
  <si>
    <t>101a-mc</t>
  </si>
  <si>
    <t>101a-cw</t>
  </si>
  <si>
    <t>CalWorks</t>
  </si>
  <si>
    <t>Insurance</t>
  </si>
  <si>
    <t>Individual UOS</t>
  </si>
  <si>
    <t>Group UOS</t>
  </si>
  <si>
    <t>Dosing UOS</t>
  </si>
  <si>
    <t>Revenue / DMC Share of Cost</t>
  </si>
  <si>
    <t>Revenue/ DMC Share of Cost</t>
  </si>
  <si>
    <t>Total units (UOS) denied for DMC reimbursement</t>
  </si>
  <si>
    <t>* UCC - Usual and Customary Charge</t>
  </si>
  <si>
    <t>Total Approved Units</t>
  </si>
  <si>
    <t>DMC BHS 100% - Minor Consent Clients</t>
  </si>
  <si>
    <t>DMC Fed 100% - Refugee</t>
  </si>
  <si>
    <t>MC</t>
  </si>
  <si>
    <t>RRP</t>
  </si>
  <si>
    <t>CWTCVAPTV</t>
  </si>
  <si>
    <t>DMC Fed 50% T19 - Regular</t>
  </si>
  <si>
    <t>DMC BHS 50% - Regular</t>
  </si>
  <si>
    <t>DMC Fed 100%  - Refugee</t>
  </si>
  <si>
    <t>DMC BHS 100% Minor Consent Clients</t>
  </si>
  <si>
    <t>DMC BHS 100% CalWorks Trafficking Victim</t>
  </si>
  <si>
    <t xml:space="preserve">Aid Code Group </t>
  </si>
  <si>
    <t>DMC BHS 100% - CalWorks Trafficking Victim</t>
  </si>
  <si>
    <t>CONTRACT PERIOD:</t>
  </si>
  <si>
    <t>Insurance - T19/T21</t>
  </si>
  <si>
    <t>Share of Cost - T19/T21</t>
  </si>
  <si>
    <t>Share of Cost - non-T19/T21 (Minor Consent)</t>
  </si>
  <si>
    <t>Share of Cost - non-T19/T21(CalWorks)</t>
  </si>
  <si>
    <t>Insurance - non-T19/T21 (Minor Consent)</t>
  </si>
  <si>
    <t>Insurance - non-T19/T21(CalWorks)</t>
  </si>
  <si>
    <t>Non-T19/T21 Minor Consent</t>
  </si>
  <si>
    <t>Non-T19/21 CalWorks</t>
  </si>
  <si>
    <t>Final Approved UOS</t>
  </si>
  <si>
    <t>Approved UOS
Title 19/21</t>
  </si>
  <si>
    <t>Approved 
Minor Consent Non-Title 19/21</t>
  </si>
  <si>
    <t>Approved 
CalWorks 
Non-Title 19/21</t>
  </si>
  <si>
    <t>Group
 Counseling</t>
  </si>
  <si>
    <t>Dosing -
 Methadone</t>
  </si>
  <si>
    <t>Group 
Counseling</t>
  </si>
  <si>
    <t>Individual 
Counseling</t>
  </si>
  <si>
    <t>Funding Source per Aid Code Grouping/Grant Type</t>
  </si>
  <si>
    <t xml:space="preserve">FINAL DOLLAR AMOUNT </t>
  </si>
  <si>
    <t xml:space="preserve">COST REPORT APPLICATION FUNDING WORKSHEET </t>
  </si>
  <si>
    <t>Share of Cost</t>
  </si>
  <si>
    <t>DMC Fed 88% T21 - ACA MCHIP Infants/Children &lt; 19</t>
  </si>
  <si>
    <t>DMC SGF 12% - ACA MCHIP Infants/Children &lt; 19</t>
  </si>
  <si>
    <t>DMC SGF 100% T21 - MCHIP for SB 75</t>
  </si>
  <si>
    <t>DMC SGF 100% T19 - ACA Parents/Other Caretakers for Undocumented Individuals &lt; age 19</t>
  </si>
  <si>
    <t>PAOCRT19SB75</t>
  </si>
  <si>
    <t>DMC SGF 100% T19 - ACA Pregnant Women for Undocumented Individuals &lt; age 19</t>
  </si>
  <si>
    <t>PWT19SB75</t>
  </si>
  <si>
    <t>204-b</t>
  </si>
  <si>
    <t>DMC SGF 100% T19 - Regular SB 75</t>
  </si>
  <si>
    <t>204-d</t>
  </si>
  <si>
    <t>204-h</t>
  </si>
  <si>
    <t>DMC SGF 100% T19 - Targeted Low Income SB 75</t>
  </si>
  <si>
    <t>204-n</t>
  </si>
  <si>
    <t>DMC SGF 100% T19 - ACA Infants/Children &lt; age 19 SB 75</t>
  </si>
  <si>
    <t>204-t</t>
  </si>
  <si>
    <t>DMC SGF 100% T19 - ACA Parents/Other Caretakers for SB 75</t>
  </si>
  <si>
    <t>204-v</t>
  </si>
  <si>
    <t>DMC SGF 100% T19 - ACA Pregnant Women for SB 75</t>
  </si>
  <si>
    <t>SGF Share</t>
  </si>
  <si>
    <t>Perinatal Services</t>
  </si>
  <si>
    <t>NTP - Perinatal</t>
  </si>
  <si>
    <t>MCHIPICUA19SB75</t>
  </si>
  <si>
    <t>DMC SGF 100% T21 - ACA MCHIP Infants/Children &lt; age 19 for SB 75</t>
  </si>
  <si>
    <t>204-r</t>
  </si>
  <si>
    <t>LIHP 93/7</t>
  </si>
  <si>
    <t>NEPNA1964 93/7</t>
  </si>
  <si>
    <t>DMC Fed 93% T19 - Low Income Health Program 93/7</t>
  </si>
  <si>
    <t>DMC SGF 7% T19 - Low Income Health Program 93/7</t>
  </si>
  <si>
    <t>DMC Fed 93% - Adults Newly Eligible Aged 19-64 93/7</t>
  </si>
  <si>
    <t>DMC SGF 7% - Adults Newly Eligible Aged 19-64 93/7</t>
  </si>
  <si>
    <t>PROVIDER:</t>
  </si>
  <si>
    <t>DMC #:</t>
  </si>
  <si>
    <t>PROVIDER #:</t>
  </si>
  <si>
    <t>Provider:</t>
  </si>
  <si>
    <t>DMC #</t>
  </si>
  <si>
    <t>PROVIDER #</t>
  </si>
  <si>
    <t>223-i</t>
  </si>
  <si>
    <t>LIHP 50/50</t>
  </si>
  <si>
    <t>227-y</t>
  </si>
  <si>
    <t>127a-y</t>
  </si>
  <si>
    <t>223-y</t>
  </si>
  <si>
    <t>123a-y</t>
  </si>
  <si>
    <t>103a-r</t>
  </si>
  <si>
    <t>206-r</t>
  </si>
  <si>
    <t>DMC Fed 50% T19 - Low Income Health Program 50/50</t>
  </si>
  <si>
    <t>DMC SGF 50% T19 - Low Income Health Program 50/50</t>
  </si>
  <si>
    <t>DMC Fed 50% - Adults Newly Eligible Aged 19-64 50/50</t>
  </si>
  <si>
    <t>DMC SGF 50% - Adults Newly Eligible Aged 19-64 50/50</t>
  </si>
  <si>
    <t>227-i</t>
  </si>
  <si>
    <t>127a-i</t>
  </si>
  <si>
    <t>Total Amount</t>
  </si>
  <si>
    <t>NEPNA1964 50/50</t>
  </si>
  <si>
    <t>REG - CVD19</t>
  </si>
  <si>
    <t xml:space="preserve">DMC Fed 69.34% T19 - BCCTP -  CVD19 Rate - Effective: 01/01/20 </t>
  </si>
  <si>
    <t>BCCTP - CVD19</t>
  </si>
  <si>
    <t xml:space="preserve">HPE - CVD19 </t>
  </si>
  <si>
    <t xml:space="preserve">DMC Fed 56.2% T19 - ACA Parents/Other Caretakers, CVD 19 Rate - Effective:  01/01/20 </t>
  </si>
  <si>
    <t xml:space="preserve">DMC Fed 56.2% T19 - ACA Infants/Children &lt; age 19,  CVD19 Rate - Effective: 01/01/20 </t>
  </si>
  <si>
    <t>ICUA19 - CVD19</t>
  </si>
  <si>
    <t xml:space="preserve">DMC Fed 56.2% T19 - Not Newly Eligible County Compassionate Release Citizen, CVD Rate - Effective: 01/01/20 </t>
  </si>
  <si>
    <t>NNECCRC - CVD19</t>
  </si>
  <si>
    <t>NECCRC 90/10</t>
  </si>
  <si>
    <t xml:space="preserve">DMC Fed 56.2% T21 - ACA Parents/Other Caretakers, CVD19 Rate - Effective: 01/01/20 </t>
  </si>
  <si>
    <t>PAOCRT21 - CVD19</t>
  </si>
  <si>
    <t>PAOCRT19 - CVD19</t>
  </si>
  <si>
    <t xml:space="preserve">DMC Fed 56.2% T19 - ACA Pregnant Women, CVD19 Rate - Effective: 01/01/20 </t>
  </si>
  <si>
    <t>PWT19 - CVD19</t>
  </si>
  <si>
    <t xml:space="preserve">DMC Fed 69.34% T21 - ACA Pregnant Women, CVD19 Rate - Effective: 01/01/20 </t>
  </si>
  <si>
    <t>PWT21 - CVD19</t>
  </si>
  <si>
    <t>LIHP 90/10</t>
  </si>
  <si>
    <t>DMC Fed 90% T19 - Low Income Health Program  - Effective 1/1/2020 - 12/31/2020</t>
  </si>
  <si>
    <t xml:space="preserve">DMC Fed 56.2% T19 - Low Income Health Program  CVD19 Rate- Effective: 01/01/20 </t>
  </si>
  <si>
    <t>DMC Fed 69.34% T19 - Low Income Health Program  CVD19 Rate - Effective: 01/01/20</t>
  </si>
  <si>
    <t>LIHP 50/50 - CVD19</t>
  </si>
  <si>
    <t>LIHP 65/35 - CVD19</t>
  </si>
  <si>
    <t>DMC Fed 56.2% T19 - Adults Newly Eligible Aged 19-64 - CVD19 Rate - Effective: 01/01/20</t>
  </si>
  <si>
    <t>DMC Fed 69.34% T19 - Adults Newly Eligible Aged 19-64 - CVD19 Rate - Effective: 01/01/20</t>
  </si>
  <si>
    <t>NEPNA 50/50 - CVD19</t>
  </si>
  <si>
    <t>NEPNA 65/35 - CVD19</t>
  </si>
  <si>
    <t>DMC Fed 88% T19 - Not Newly Eligible FMAP Enhance - Effective: 0/01/19</t>
  </si>
  <si>
    <t>DMC Fed 90% T19 - Adults Newly Eligible Aged 19-64  - Effective 1/1/2020 - 12/31/2018</t>
  </si>
  <si>
    <t>NNEFMAPE</t>
  </si>
  <si>
    <t>NEPNA1964 90/10</t>
  </si>
  <si>
    <t>DMC Fed 56.2% T19 - Regular - CVD19</t>
  </si>
  <si>
    <t>DMC BHS 43.8% - Regular - CVD19</t>
  </si>
  <si>
    <t>203-b</t>
  </si>
  <si>
    <t>101a-c</t>
  </si>
  <si>
    <t>209-f</t>
  </si>
  <si>
    <t>104a-f</t>
  </si>
  <si>
    <t>DMC Fed 69.34% T19 - BCCTP - CVD19</t>
  </si>
  <si>
    <t>DMC BHS 30.66% - BCCTP - CVD19</t>
  </si>
  <si>
    <t>DMC Fed 56.2% T19 - Hospital Presumptive Eligibility - CVD19</t>
  </si>
  <si>
    <t>DMC BHS 43.8% - Hospital Presumptive Eligibility - CVD19</t>
  </si>
  <si>
    <t>209-k</t>
  </si>
  <si>
    <t>105a-k</t>
  </si>
  <si>
    <t>DMC Fed 56.2% T19 - ACA Infants/Children &lt; age 19 - CVD19</t>
  </si>
  <si>
    <t>DMC Fed 56.2% T19 - Not Newly Eligible County Compassionate Release Citizen - CVD19</t>
  </si>
  <si>
    <t>DMC BHS 43.8% - T19 - Not Newly Eligible County Compassionate Release Citizen - CVD19</t>
  </si>
  <si>
    <t>203-p</t>
  </si>
  <si>
    <t>102a-p</t>
  </si>
  <si>
    <t>DMC Fed 90% T19 - Newly Eligible County Compassionate Release Citizen</t>
  </si>
  <si>
    <t>225-pa</t>
  </si>
  <si>
    <t>124a-pa</t>
  </si>
  <si>
    <t>DMC Fed 56.2% T21 - ACA Parents/Other Caretakers - CVD19</t>
  </si>
  <si>
    <t>DMC Fed 56.2% T19 - ACA Parents/Other Caretakers - CVD19</t>
  </si>
  <si>
    <t>DMC Fed 56.2% T19 - ACA Pregnant Women - CVD19</t>
  </si>
  <si>
    <t>DMC Fed 69.34% T21 - ACA Pregnant Women - CVD19</t>
  </si>
  <si>
    <t xml:space="preserve">DMC Fed 76.5% T21 - ACA MCHIPE Infants/Children &lt; age 19 </t>
  </si>
  <si>
    <t xml:space="preserve">DMC BHS 23.5% T21 - ACA MCHIPE Infants/Children &lt; age 19 </t>
  </si>
  <si>
    <t>213-r</t>
  </si>
  <si>
    <t>106-r</t>
  </si>
  <si>
    <t>209-r</t>
  </si>
  <si>
    <t>105a-r</t>
  </si>
  <si>
    <t xml:space="preserve">DMC Fed 80.84% T21 - ACA MCHIPE Infants/Children &lt; age 19, CVD19 </t>
  </si>
  <si>
    <t xml:space="preserve">DMC BHS 19.16% T21 - ACA MCHIPE Infants/Children &lt; age 19, CVD19 </t>
  </si>
  <si>
    <t>DMC Fed 56.2% T19 - Low Income Health Program - CVD19</t>
  </si>
  <si>
    <t>DMC SGF 43.8% T19 - Low Income Health Program - CVD19</t>
  </si>
  <si>
    <t>235-i</t>
  </si>
  <si>
    <t>135a-i</t>
  </si>
  <si>
    <t>231-i</t>
  </si>
  <si>
    <t>131a-i</t>
  </si>
  <si>
    <t>DMC Fed 69.34% T19 - Low Income Health Program - CVD19</t>
  </si>
  <si>
    <t>DMC SGF 30.66% T19 - Low Income Health Program - CVD19</t>
  </si>
  <si>
    <t>239-i</t>
  </si>
  <si>
    <t>139a-i</t>
  </si>
  <si>
    <t>DMC Fed 56.2% T19 - Adults Newly Eligible Aged 19-64 - CVD19</t>
  </si>
  <si>
    <t>DMC Fed 90% T19 - Low Income Health Program 90/10</t>
  </si>
  <si>
    <t>DMC SGF 10% T19 - Low Income Health Program 90/10</t>
  </si>
  <si>
    <t>DMC Fed 69.34% T19 - Adults Newly Eligible Aged 19-64 - CVD19</t>
  </si>
  <si>
    <t>DMC Fed 88% T19 - Not Newly Eligible FMAP Enhance</t>
  </si>
  <si>
    <t>DMC BHS 12% T19 - Not Newly Eligible FMAP Enhance</t>
  </si>
  <si>
    <t>216-r</t>
  </si>
  <si>
    <t>107-r</t>
  </si>
  <si>
    <t>105a-cw</t>
  </si>
  <si>
    <t>103-cw</t>
  </si>
  <si>
    <t>DMC Fed 88% CalWorks Trafficking Victim</t>
  </si>
  <si>
    <t>DMC BHS 12% CalWorks Trafficking Victim</t>
  </si>
  <si>
    <t>DMC Fed 50% T19 - Low Income Health Program - Effective 1/1/2019 - 12/31/2019</t>
  </si>
  <si>
    <t>DMC Fed 93% T19 - Low Income Health Program - Effective 1/1/2019 - 12/31/2019</t>
  </si>
  <si>
    <t>DMC Fed 50% T19 - Adults Newly Eligible Aged 19-64 - Effective 1/1/2019 - 12/31/2019</t>
  </si>
  <si>
    <t>DMC Fed 93% T19 - Adults Newly Eligible Aged 19-64 - Effective 1/1/2019 - 12/31/2019</t>
  </si>
  <si>
    <t>242-i</t>
  </si>
  <si>
    <t>DMC SGF 100% T19 Local Income Health Program for SB 75</t>
  </si>
  <si>
    <t>243-y</t>
  </si>
  <si>
    <t>DMC SGF 100% T19  ACA New Adults 19-64 (NEPNA) SB 75</t>
  </si>
  <si>
    <t>LHIP SB75</t>
  </si>
  <si>
    <t>NEPNA SB75</t>
  </si>
  <si>
    <t>DMC Rate</t>
  </si>
  <si>
    <t>Provider or 
UCC Rate (*)
Enter rate</t>
  </si>
  <si>
    <t>Dosing - Buprenorphine Mono</t>
  </si>
  <si>
    <t>Dosing - Buprenorphine-Naloxone Combination</t>
  </si>
  <si>
    <t>Dosing - Disulfiram</t>
  </si>
  <si>
    <t>Dosing - Naloxone</t>
  </si>
  <si>
    <t>Daily Dose - Buprenorphine Mono</t>
  </si>
  <si>
    <t>Daily Dose - Buprenorphine-Naloxone Combination</t>
  </si>
  <si>
    <t>Daily Dose - Disulfiram</t>
  </si>
  <si>
    <t>Dosing - Buprenorphine</t>
  </si>
  <si>
    <t>Less SOC/Ins.</t>
  </si>
  <si>
    <t>Net Reimb.</t>
  </si>
  <si>
    <t>Item for Review</t>
  </si>
  <si>
    <t>Form 7990/FL Info</t>
  </si>
  <si>
    <t>Fiscal Detail Pages</t>
  </si>
  <si>
    <t>Non DMC FUNDING AND UNIT INFORMATION</t>
  </si>
  <si>
    <t>Non DMC Total Costs</t>
  </si>
  <si>
    <t>Non DMC Methadone Doses</t>
  </si>
  <si>
    <t>Non DMC Individual Counseling</t>
  </si>
  <si>
    <t>Non DMC Group Counseling</t>
  </si>
  <si>
    <t>DMC FUNDING AND UNIT INFORMATION</t>
  </si>
  <si>
    <t>Fees (Share of Costs) - Line 84</t>
  </si>
  <si>
    <t>Insurance - Line 85</t>
  </si>
  <si>
    <t>DMC Methadone Doses</t>
  </si>
  <si>
    <t>DMC Individual Counseling Units</t>
  </si>
  <si>
    <t>DMC Group Counseling Units</t>
  </si>
  <si>
    <t>PROVIDER RATE INFORMATION</t>
  </si>
  <si>
    <t>Service</t>
  </si>
  <si>
    <t>Standard Rate*</t>
  </si>
  <si>
    <t>Form 7990**</t>
  </si>
  <si>
    <t>* Standard rate for provider reimbursement is the Uniform Statewide Maximum Reimbursement (USMR) rate</t>
  </si>
  <si>
    <t xml:space="preserve">**DMC Administrative Costs are reported on DHCS Form MC 5312 </t>
  </si>
  <si>
    <t>a) Regular DMC 
Total Federal Share - T19/T21</t>
  </si>
  <si>
    <t>b) Regular DMC 
Total BHS Share</t>
  </si>
  <si>
    <t>c) Regular DMC 
Total SGF Share</t>
  </si>
  <si>
    <t>202-t</t>
  </si>
  <si>
    <t>102a-t</t>
  </si>
  <si>
    <t>DMC Fed 80.84% T21 - Hospital Presumptive Eligibility MCHIPE - CVD19</t>
  </si>
  <si>
    <t>202-r</t>
  </si>
  <si>
    <t>102a-r</t>
  </si>
  <si>
    <t>DMC Fed 88% T21 - ACA MCHIPE Infants/Children &lt; age 19</t>
  </si>
  <si>
    <t>DMC BHS 12% T21 - ACA MCHIP Infants/Children &lt; age 19</t>
  </si>
  <si>
    <t>208-r</t>
  </si>
  <si>
    <t>104a-r</t>
  </si>
  <si>
    <t xml:space="preserve">DMC SGF 23.5% T21 - ACA MCHIPE Infants/Children &lt; age 19 </t>
  </si>
  <si>
    <t>212-r</t>
  </si>
  <si>
    <t>105-r</t>
  </si>
  <si>
    <t>DMC Fed 80.84% T21 - ACA MCHIPE Infants/Children &lt; age 19 - CVD19</t>
  </si>
  <si>
    <t>DMC SGF 19.16% T21 - ACA MCHIPE Infants/Children &lt; age 19 - CVD19</t>
  </si>
  <si>
    <t>226-i</t>
  </si>
  <si>
    <t>126a-i</t>
  </si>
  <si>
    <t>DMC Fed 50% T19 - Low Income Health Program</t>
  </si>
  <si>
    <t>DMC BHS 50% T19 - Low Income Health Program</t>
  </si>
  <si>
    <t>234-i</t>
  </si>
  <si>
    <t>134a-i</t>
  </si>
  <si>
    <t>DMC BHS 43.8% T19 - Low Income Health Program - CVD19</t>
  </si>
  <si>
    <t>238-i</t>
  </si>
  <si>
    <t>138a-i</t>
  </si>
  <si>
    <t>DMC BHS 30.66% T19 - Low Income Health Program - CVD19</t>
  </si>
  <si>
    <t>123a-i</t>
  </si>
  <si>
    <t>222-i</t>
  </si>
  <si>
    <t>122a-i</t>
  </si>
  <si>
    <t>DMC Fed 93% T19 - Low Income Health Program</t>
  </si>
  <si>
    <t>DMC BHS 7% T19 - Low Income Health Program</t>
  </si>
  <si>
    <t>230-i</t>
  </si>
  <si>
    <t>130a-i</t>
  </si>
  <si>
    <t xml:space="preserve">DMC Fed 90% T19 - Low Income Health Program </t>
  </si>
  <si>
    <t>DMC BHS 10% T19 - Low Income Health Program</t>
  </si>
  <si>
    <t>234-y</t>
  </si>
  <si>
    <t>134a-y</t>
  </si>
  <si>
    <t>DMC BHS 43.8% T19 - Adults Newly Eligible Aged 19-64 - CVD19</t>
  </si>
  <si>
    <t>238-y</t>
  </si>
  <si>
    <t>138a-y</t>
  </si>
  <si>
    <t>DMC BHS 30.66% T19 - Adults Newly Eligible Aged 19-64 - CVD19</t>
  </si>
  <si>
    <t>230-y</t>
  </si>
  <si>
    <t>130a-y</t>
  </si>
  <si>
    <t>DMC Fed 90% T19 - Adults Newly Eligible Aged 19-64</t>
  </si>
  <si>
    <t>DMC BHS 10% T19 - Adults Newly Eligible Aged 19-64</t>
  </si>
  <si>
    <t>DMC SGF 43.8% - ACA Parents/Other Caretakers - CVD19</t>
  </si>
  <si>
    <t>Minor Consent Program - Program Code 93</t>
  </si>
  <si>
    <t>CalWorks Program - Program Code 88</t>
  </si>
  <si>
    <t>105a-m</t>
  </si>
  <si>
    <t>DMC BHS 23.5% - Hospital Presumptive Eligibility MCHIPE</t>
  </si>
  <si>
    <t>212-m</t>
  </si>
  <si>
    <t>106a-m</t>
  </si>
  <si>
    <t>DMC BHS 19.16% - Hospital Presumptive Eligibility MCHIPE - CVD19</t>
  </si>
  <si>
    <t>202-n</t>
  </si>
  <si>
    <t>102a-n</t>
  </si>
  <si>
    <t>DMC SGF 43.8% - ACA Infants/Children &lt; age 19 - CVD19</t>
  </si>
  <si>
    <t>DMC SGF 12% T21 - ACA MCHIP Infants/Children &lt; age 19</t>
  </si>
  <si>
    <t>208-s</t>
  </si>
  <si>
    <t>105a-s</t>
  </si>
  <si>
    <t>202-v</t>
  </si>
  <si>
    <t>102a-v</t>
  </si>
  <si>
    <t>DMC SGF 43.8% - ACA Pregnant Women - CVD19</t>
  </si>
  <si>
    <t>202-w</t>
  </si>
  <si>
    <t>102a-w</t>
  </si>
  <si>
    <t>DMC SGF 30.66% - ACA Pregnant Women - CVD19</t>
  </si>
  <si>
    <t>231-y</t>
  </si>
  <si>
    <t>131-y</t>
  </si>
  <si>
    <t>DMC SGF 10% T19 - Adults Newly Eligible Aged 19-64</t>
  </si>
  <si>
    <t>239-y</t>
  </si>
  <si>
    <t>139a-y</t>
  </si>
  <si>
    <t>DMC SGF 30.66% T19 - Adults Newly Eligible Aged 19-64 - CVD19</t>
  </si>
  <si>
    <t>222-y</t>
  </si>
  <si>
    <t>122a-y</t>
  </si>
  <si>
    <t>DMC Fed 93% T19 - Adults Newly Eligible Aged 19-64</t>
  </si>
  <si>
    <t>DMC BHS 7% T19 - Adults Newly Eligible Aged 19-64</t>
  </si>
  <si>
    <t>226-y</t>
  </si>
  <si>
    <t>126a-y</t>
  </si>
  <si>
    <t>DMC Fed 50% T19 - Adults Newly Eligible Aged 19-64</t>
  </si>
  <si>
    <t>DMC BHS 50% T19 - Adults Newly Eligible Aged 19-64</t>
  </si>
  <si>
    <t>235-y</t>
  </si>
  <si>
    <t>135a-y</t>
  </si>
  <si>
    <t>DMC SGF 43.8% T19 - Adults Newly Eligible Aged 19-64 - CVD19</t>
  </si>
  <si>
    <t>Total county match funds    (b+c)</t>
  </si>
  <si>
    <t xml:space="preserve">DMC Fed 56.2% T19 - Regular, CVD19 Rate - Effective: 01/01/2020 </t>
  </si>
  <si>
    <t>DMC Fed 69.34% T21 - MCHIPE - Effective 10/01/20 - 06/30/2021</t>
  </si>
  <si>
    <t>DMC Fed 69.34% T21 - MCHIPE Healthy Families Program Transition - Effective 10/01/20 - 06/30/2021</t>
  </si>
  <si>
    <t>DMC Fed 69.34% T21 - Pregnancy Only</t>
  </si>
  <si>
    <t>DMC Fed 69.34% T21 - MCHIPE Targeted Low Income Children - Effective: 10/01/20 - 06/30/2021</t>
  </si>
  <si>
    <t>DMC Fed 90% T19 - Low Income Health Program - Effective: 01/01/20</t>
  </si>
  <si>
    <r>
      <t xml:space="preserve">DMC Fed 56.2% T19 - Low Income Health Program  CVD19 Rate- Effective: 01/01/20 </t>
    </r>
    <r>
      <rPr>
        <sz val="10"/>
        <rFont val="Arial"/>
        <family val="2"/>
      </rPr>
      <t/>
    </r>
  </si>
  <si>
    <t xml:space="preserve">DMC Fed 69.34% T21 - Medi-Cal Access Program - Effective 10/01/19 </t>
  </si>
  <si>
    <t xml:space="preserve">DMC Fed 56.2% T19 - Hospital Presumptive Eligibility, CVD9 Rate - Effective: 01/01/20 - 09/30/20 </t>
  </si>
  <si>
    <t>DMC Fed 69.34% T21 - Hospital Presumptive Eligibility MCHIPE - Effective: 10/01/20 - 06/30/2021</t>
  </si>
  <si>
    <t>DMC Fed 69.34% T21 - ACA MCHIPE Infants/Children &lt; age 19 -  Effective: 10/1//19 - 12/31//19</t>
  </si>
  <si>
    <t>DMC Fed 90% T19 - Newly Eligible County Compassionate Release Citizen - Effective: 1/1/20 - 12/31/20</t>
  </si>
  <si>
    <t>DMC Fed 90% T19 - Adults Newly Eligible Aged 19-64 - Effective 01/01/20</t>
  </si>
  <si>
    <t>251-d</t>
  </si>
  <si>
    <t>151a-d</t>
  </si>
  <si>
    <t>DMC Fed 69.34% T21 - MCHIPE</t>
  </si>
  <si>
    <t>DMC BHS 30.66% - MCHIPE</t>
  </si>
  <si>
    <t>251-e</t>
  </si>
  <si>
    <t>151a-e</t>
  </si>
  <si>
    <t xml:space="preserve">DMC Fed 69.34% T21 - MCHIPE Healthy Families Program Transition </t>
  </si>
  <si>
    <t xml:space="preserve">DMC BHS 30.66% - MCHIPE Healthy Families Program Transition </t>
  </si>
  <si>
    <t>251-g</t>
  </si>
  <si>
    <t>151a-g</t>
  </si>
  <si>
    <t>DMC BHS 30.66% - Pregnancy Only</t>
  </si>
  <si>
    <t>251-h</t>
  </si>
  <si>
    <t>151a-h</t>
  </si>
  <si>
    <t xml:space="preserve">DMC Fed 69.34% T21 - MCHIPE Targeted Low Income Children </t>
  </si>
  <si>
    <t xml:space="preserve">DMC BHS 30.66% - MCHIPE Targeted Low Income Children </t>
  </si>
  <si>
    <t>DMC SGF 10% T19 - Low Income Health Program</t>
  </si>
  <si>
    <t>251-j</t>
  </si>
  <si>
    <t>151a-j</t>
  </si>
  <si>
    <t>DMC Fed 69.34% T21 - Medi-Cal Access Program</t>
  </si>
  <si>
    <t>DMC BHS 30.66% T21 - Medi-Cal Access Program</t>
  </si>
  <si>
    <t>251-m</t>
  </si>
  <si>
    <t>151a-m</t>
  </si>
  <si>
    <t>DMC Fed 69.34% T21 - Hospital Presumptive Eligibility MCHIPE</t>
  </si>
  <si>
    <t>DMC BHS 30.66% - Hospital Presumptive Eligibility MCHIPE</t>
  </si>
  <si>
    <t>250-r</t>
  </si>
  <si>
    <t>150a-r</t>
  </si>
  <si>
    <t xml:space="preserve">DMC Fed 69.34% T21 - ACA MCHIPE Infants/Children &lt; age 19 </t>
  </si>
  <si>
    <t xml:space="preserve">DMC SGF 30.66% T21 - ACA MCHIPE Infants/Children &lt; age 19 </t>
  </si>
  <si>
    <t>DMC BHS 10% T19 -Newly Eligible County Compassionate Release Citizen</t>
  </si>
  <si>
    <t>MCHIPE3 - CVD19</t>
  </si>
  <si>
    <t>HFE3 - CVD19</t>
  </si>
  <si>
    <t>AWPO-CVD19</t>
  </si>
  <si>
    <t>TLICE3 - CVD19</t>
  </si>
  <si>
    <t>MCAP3 - CVD19</t>
  </si>
  <si>
    <t>HPEMCHIPE3 - CVD19</t>
  </si>
  <si>
    <t>MCHIPICUA19E3 - CVD19</t>
  </si>
  <si>
    <t>251-r</t>
  </si>
  <si>
    <t>151a-r</t>
  </si>
  <si>
    <t xml:space="preserve">DMC BHS 30.66% T21 - ACA MCHIPE Infants/Children &lt; age 19 </t>
  </si>
  <si>
    <t>209-s</t>
  </si>
  <si>
    <t>104a-s</t>
  </si>
  <si>
    <t>DMC BHS 43.8% - ACA Parents/Other Caretakers - CVD19</t>
  </si>
  <si>
    <t>203-t</t>
  </si>
  <si>
    <t>104a-t</t>
  </si>
  <si>
    <t>203-v</t>
  </si>
  <si>
    <t>104a-v</t>
  </si>
  <si>
    <t>DMC BHS 43.8% - ACA Pregnant Women - CVD19</t>
  </si>
  <si>
    <t>203-w</t>
  </si>
  <si>
    <t>104a-w</t>
  </si>
  <si>
    <t>DMC BHS 30.66% - ACA Pregnant Women - CVD19</t>
  </si>
  <si>
    <t>203-n</t>
  </si>
  <si>
    <t>104a-n</t>
  </si>
  <si>
    <t>DMC BHS 43.8% - ACA Infants/Children &lt; age 19 - CVD19</t>
  </si>
  <si>
    <t>DMC Fed 69.34% - CalWorks Trafficking Victim -  Effective: 10/01/2020 - 12/31/2020</t>
  </si>
  <si>
    <t>CWTCVAPTVE3-CVD19</t>
  </si>
  <si>
    <t>DMC BHS 100% T21 - ACA Pregnant Women - Young Adult Expansion</t>
  </si>
  <si>
    <t>PWT19-YAE</t>
  </si>
  <si>
    <t>NEPNA-YAE</t>
  </si>
  <si>
    <t>DMC BHS 100% T19 - Adults Newly Eligible Aged 19-64 - Young Adult Expansion</t>
  </si>
  <si>
    <t>DMC Fed 69.34% CalWorks Trafficking Victim</t>
  </si>
  <si>
    <t>DMC BHS 30.66% CalWorks Trafficking Victim</t>
  </si>
  <si>
    <t>111a-cw</t>
  </si>
  <si>
    <t>111-cw</t>
  </si>
  <si>
    <t>257-y</t>
  </si>
  <si>
    <t>212-v</t>
  </si>
  <si>
    <t>211-v</t>
  </si>
  <si>
    <t>DMC SGF 100% T21 - ACA Pregnant Women - Young Adult Expansion</t>
  </si>
  <si>
    <t>256-y</t>
  </si>
  <si>
    <t>DMC SGF 100% T19 - Adults Newly Eligible Aged 19-64 - Young Adult Expansion</t>
  </si>
  <si>
    <t>DMC BHS T19 100% - Hospital Presumptive Eligibility - Young Adult Expansion</t>
  </si>
  <si>
    <t>213-k</t>
  </si>
  <si>
    <t>HPE-YAE</t>
  </si>
  <si>
    <t>DMC SGF 100% T19 - ACA Parents/Other Caretakers - Young Adult Expansion</t>
  </si>
  <si>
    <t>212-t</t>
  </si>
  <si>
    <t>PAOCRT19-YAE</t>
  </si>
  <si>
    <t>DMC BHS 100% T19 - ACA Parents/Other Caretakers - Young Adult Expansion</t>
  </si>
  <si>
    <t>213-t</t>
  </si>
  <si>
    <t>CWTCVAPTV50/50</t>
  </si>
  <si>
    <t>Fiscal Year 2021-22</t>
  </si>
  <si>
    <t>DMC Fed 56.2% - CalWorks Trafficking Victim</t>
  </si>
  <si>
    <t>DMC BHS 43.8% - CalWorks Trafficking Victim</t>
  </si>
  <si>
    <t>115a-cw</t>
  </si>
  <si>
    <t>115-cw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</si>
</sst>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&quot;$&quot;#,##0.00"/>
    <numFmt numFmtId="167" formatCode="0.00_);[Red]\(0.0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Times New Roman"/>
      <family val="1"/>
    </font>
    <font>
      <sz val="11"/>
      <color rgb="FF00B050"/>
      <name val="Arial"/>
      <family val="2"/>
    </font>
    <font>
      <b/>
      <sz val="11"/>
      <color indexed="8"/>
      <name val="Arial"/>
      <family val="2"/>
    </font>
    <font>
      <b/>
      <u/>
      <sz val="11"/>
      <name val="Arial Narrow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sz val="10"/>
      <color rgb="FF00B050"/>
      <name val="Arial"/>
      <family val="2"/>
    </font>
    <font>
      <sz val="10"/>
      <name val="Calibri"/>
      <family val="2"/>
    </font>
    <font>
      <b/>
      <sz val="1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darkTrellis"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darkGray"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37" fontId="0" fillId="2" borderId="0"/>
    <xf numFmtId="0" fontId="4" fillId="0" borderId="0">
      <alignment vertical="center"/>
    </xf>
    <xf numFmtId="43" fontId="2" fillId="0" borderId="0" applyFont="0" applyFill="0" applyBorder="0" applyAlignment="0" applyProtection="0"/>
    <xf numFmtId="37" fontId="2" fillId="2" borderId="0"/>
    <xf numFmtId="44" fontId="8" fillId="0" borderId="0" applyFont="0" applyFill="0" applyBorder="0" applyAlignment="0" applyProtection="0"/>
    <xf numFmtId="0" fontId="1" fillId="0" borderId="0"/>
  </cellStyleXfs>
  <cellXfs count="592">
    <xf numFmtId="37" fontId="0" fillId="2" borderId="0" xfId="0" applyNumberFormat="1"/>
    <xf numFmtId="37" fontId="7" fillId="2" borderId="18" xfId="0" applyNumberFormat="1" applyFont="1" applyBorder="1" applyAlignment="1" applyProtection="1">
      <alignment horizontal="center" wrapText="1"/>
    </xf>
    <xf numFmtId="37" fontId="2" fillId="0" borderId="4" xfId="0" applyFont="1" applyFill="1" applyBorder="1" applyAlignment="1">
      <alignment horizontal="center"/>
    </xf>
    <xf numFmtId="165" fontId="2" fillId="0" borderId="4" xfId="2" applyNumberFormat="1" applyFont="1" applyFill="1" applyBorder="1" applyAlignment="1" applyProtection="1">
      <alignment horizontal="center"/>
    </xf>
    <xf numFmtId="165" fontId="2" fillId="0" borderId="4" xfId="2" applyNumberFormat="1" applyFont="1" applyFill="1" applyBorder="1" applyAlignment="1">
      <alignment horizontal="center"/>
    </xf>
    <xf numFmtId="37" fontId="2" fillId="0" borderId="4" xfId="0" applyFont="1" applyFill="1" applyBorder="1" applyAlignment="1">
      <alignment horizontal="center" vertical="top" wrapText="1"/>
    </xf>
    <xf numFmtId="37" fontId="2" fillId="0" borderId="4" xfId="0" applyFont="1" applyFill="1" applyBorder="1" applyAlignment="1">
      <alignment horizontal="center" vertical="center" wrapText="1"/>
    </xf>
    <xf numFmtId="37" fontId="2" fillId="0" borderId="4" xfId="0" applyFont="1" applyFill="1" applyBorder="1" applyAlignment="1">
      <alignment horizontal="center" vertical="top"/>
    </xf>
    <xf numFmtId="37" fontId="2" fillId="0" borderId="5" xfId="0" applyFont="1" applyFill="1" applyBorder="1" applyAlignment="1">
      <alignment horizontal="center" vertical="top"/>
    </xf>
    <xf numFmtId="37" fontId="2" fillId="0" borderId="5" xfId="0" applyFont="1" applyFill="1" applyBorder="1" applyAlignment="1">
      <alignment wrapText="1"/>
    </xf>
    <xf numFmtId="37" fontId="2" fillId="0" borderId="4" xfId="0" applyFont="1" applyFill="1" applyBorder="1" applyAlignment="1">
      <alignment horizontal="left" vertical="center" wrapText="1"/>
    </xf>
    <xf numFmtId="37" fontId="2" fillId="0" borderId="5" xfId="0" applyFont="1" applyFill="1" applyBorder="1" applyAlignment="1">
      <alignment horizontal="center" vertical="center" wrapText="1"/>
    </xf>
    <xf numFmtId="37" fontId="2" fillId="0" borderId="4" xfId="0" applyFont="1" applyFill="1" applyBorder="1" applyAlignment="1">
      <alignment wrapText="1"/>
    </xf>
    <xf numFmtId="37" fontId="2" fillId="0" borderId="96" xfId="0" applyFont="1" applyFill="1" applyBorder="1" applyAlignment="1">
      <alignment wrapText="1"/>
    </xf>
    <xf numFmtId="37" fontId="2" fillId="2" borderId="5" xfId="0" applyFont="1" applyBorder="1" applyAlignment="1">
      <alignment wrapText="1"/>
    </xf>
    <xf numFmtId="167" fontId="2" fillId="0" borderId="5" xfId="0" applyNumberFormat="1" applyFont="1" applyFill="1" applyBorder="1" applyAlignment="1">
      <alignment wrapText="1"/>
    </xf>
    <xf numFmtId="37" fontId="2" fillId="0" borderId="98" xfId="0" applyFont="1" applyFill="1" applyBorder="1" applyAlignment="1">
      <alignment wrapText="1"/>
    </xf>
    <xf numFmtId="37" fontId="2" fillId="0" borderId="97" xfId="0" applyFont="1" applyFill="1" applyBorder="1" applyAlignment="1">
      <alignment wrapText="1"/>
    </xf>
    <xf numFmtId="165" fontId="2" fillId="0" borderId="14" xfId="2" applyNumberFormat="1" applyFont="1" applyFill="1" applyBorder="1" applyAlignment="1" applyProtection="1">
      <alignment horizontal="center"/>
    </xf>
    <xf numFmtId="165" fontId="2" fillId="0" borderId="14" xfId="2" applyNumberFormat="1" applyFont="1" applyFill="1" applyBorder="1" applyAlignment="1">
      <alignment horizontal="center"/>
    </xf>
    <xf numFmtId="37" fontId="2" fillId="2" borderId="98" xfId="0" applyFont="1" applyBorder="1" applyAlignment="1">
      <alignment wrapText="1"/>
    </xf>
    <xf numFmtId="37" fontId="2" fillId="0" borderId="14" xfId="0" applyFont="1" applyFill="1" applyBorder="1" applyAlignment="1">
      <alignment horizontal="center" vertical="top" wrapText="1"/>
    </xf>
    <xf numFmtId="167" fontId="2" fillId="0" borderId="98" xfId="0" applyNumberFormat="1" applyFont="1" applyFill="1" applyBorder="1" applyAlignment="1">
      <alignment wrapText="1"/>
    </xf>
    <xf numFmtId="37" fontId="2" fillId="0" borderId="14" xfId="0" applyFont="1" applyFill="1" applyBorder="1" applyAlignment="1">
      <alignment horizontal="center" vertical="center" wrapText="1"/>
    </xf>
    <xf numFmtId="37" fontId="2" fillId="0" borderId="14" xfId="0" applyFont="1" applyFill="1" applyBorder="1" applyAlignment="1">
      <alignment horizontal="center"/>
    </xf>
    <xf numFmtId="37" fontId="2" fillId="0" borderId="14" xfId="0" applyFont="1" applyFill="1" applyBorder="1" applyAlignment="1">
      <alignment horizontal="center" vertical="top"/>
    </xf>
    <xf numFmtId="37" fontId="2" fillId="0" borderId="83" xfId="0" applyFont="1" applyFill="1" applyBorder="1" applyAlignment="1">
      <alignment horizontal="center" vertical="top"/>
    </xf>
    <xf numFmtId="37" fontId="2" fillId="0" borderId="97" xfId="0" applyFont="1" applyFill="1" applyBorder="1" applyAlignment="1">
      <alignment horizontal="left" vertical="center" wrapText="1"/>
    </xf>
    <xf numFmtId="37" fontId="2" fillId="0" borderId="83" xfId="0" applyFont="1" applyFill="1" applyBorder="1" applyAlignment="1">
      <alignment horizontal="center" vertical="center" wrapText="1"/>
    </xf>
    <xf numFmtId="37" fontId="6" fillId="2" borderId="0" xfId="0" applyNumberFormat="1" applyFont="1" applyAlignment="1" applyProtection="1">
      <alignment horizontal="center"/>
    </xf>
    <xf numFmtId="37" fontId="6" fillId="2" borderId="0" xfId="0" applyNumberFormat="1" applyFont="1" applyAlignment="1" applyProtection="1">
      <alignment wrapText="1"/>
    </xf>
    <xf numFmtId="2" fontId="2" fillId="2" borderId="0" xfId="0" applyNumberFormat="1" applyFont="1" applyAlignment="1" applyProtection="1">
      <alignment horizontal="center"/>
    </xf>
    <xf numFmtId="37" fontId="2" fillId="2" borderId="0" xfId="0" applyNumberFormat="1" applyFont="1" applyAlignment="1" applyProtection="1">
      <alignment horizontal="center"/>
    </xf>
    <xf numFmtId="2" fontId="2" fillId="2" borderId="0" xfId="0" applyNumberFormat="1" applyFont="1" applyProtection="1"/>
    <xf numFmtId="37" fontId="2" fillId="2" borderId="0" xfId="0" applyNumberFormat="1" applyFont="1"/>
    <xf numFmtId="2" fontId="2" fillId="2" borderId="0" xfId="0" applyNumberFormat="1" applyFont="1"/>
    <xf numFmtId="37" fontId="2" fillId="13" borderId="0" xfId="0" applyFont="1" applyFill="1"/>
    <xf numFmtId="37" fontId="2" fillId="2" borderId="0" xfId="0" applyFont="1"/>
    <xf numFmtId="2" fontId="2" fillId="2" borderId="0" xfId="0" applyNumberFormat="1" applyFont="1" applyAlignment="1" applyProtection="1"/>
    <xf numFmtId="2" fontId="3" fillId="2" borderId="0" xfId="0" applyNumberFormat="1" applyFont="1" applyAlignment="1"/>
    <xf numFmtId="37" fontId="3" fillId="2" borderId="0" xfId="0" applyNumberFormat="1" applyFont="1" applyAlignment="1"/>
    <xf numFmtId="37" fontId="2" fillId="2" borderId="0" xfId="0" applyNumberFormat="1" applyFont="1" applyAlignment="1"/>
    <xf numFmtId="2" fontId="2" fillId="2" borderId="0" xfId="0" applyNumberFormat="1" applyFont="1" applyAlignment="1"/>
    <xf numFmtId="37" fontId="3" fillId="2" borderId="0" xfId="0" applyNumberFormat="1" applyFont="1" applyAlignment="1" applyProtection="1">
      <alignment horizontal="center" wrapText="1"/>
    </xf>
    <xf numFmtId="2" fontId="2" fillId="2" borderId="0" xfId="0" applyNumberFormat="1" applyFont="1" applyAlignment="1" applyProtection="1">
      <alignment horizontal="right"/>
    </xf>
    <xf numFmtId="0" fontId="2" fillId="2" borderId="21" xfId="0" applyNumberFormat="1" applyFont="1" applyBorder="1" applyAlignment="1" applyProtection="1">
      <alignment horizontal="center"/>
    </xf>
    <xf numFmtId="2" fontId="2" fillId="2" borderId="0" xfId="0" applyNumberFormat="1" applyFont="1" applyAlignment="1" applyProtection="1">
      <alignment horizontal="right" wrapText="1"/>
    </xf>
    <xf numFmtId="37" fontId="2" fillId="0" borderId="0" xfId="0" applyNumberFormat="1" applyFont="1" applyFill="1" applyAlignment="1">
      <alignment vertical="center"/>
    </xf>
    <xf numFmtId="37" fontId="2" fillId="0" borderId="0" xfId="0" applyNumberFormat="1" applyFont="1" applyFill="1"/>
    <xf numFmtId="37" fontId="3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Alignment="1" applyProtection="1">
      <alignment horizontal="center"/>
    </xf>
    <xf numFmtId="37" fontId="2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Protection="1"/>
    <xf numFmtId="37" fontId="2" fillId="2" borderId="0" xfId="0" applyNumberFormat="1" applyFont="1" applyBorder="1"/>
    <xf numFmtId="2" fontId="2" fillId="2" borderId="0" xfId="0" applyNumberFormat="1" applyFont="1" applyAlignment="1">
      <alignment horizontal="right"/>
    </xf>
    <xf numFmtId="164" fontId="2" fillId="2" borderId="0" xfId="0" applyNumberFormat="1" applyFont="1" applyBorder="1"/>
    <xf numFmtId="37" fontId="2" fillId="2" borderId="0" xfId="0" applyNumberFormat="1" applyFont="1" applyAlignment="1">
      <alignment horizontal="center"/>
    </xf>
    <xf numFmtId="37" fontId="2" fillId="2" borderId="0" xfId="0" applyNumberFormat="1" applyFont="1" applyAlignment="1">
      <alignment wrapText="1"/>
    </xf>
    <xf numFmtId="37" fontId="2" fillId="13" borderId="0" xfId="0" applyNumberFormat="1" applyFont="1" applyFill="1"/>
    <xf numFmtId="37" fontId="6" fillId="2" borderId="0" xfId="0" applyNumberFormat="1" applyFont="1" applyBorder="1" applyAlignment="1" applyProtection="1">
      <alignment wrapText="1"/>
    </xf>
    <xf numFmtId="37" fontId="2" fillId="2" borderId="21" xfId="0" applyNumberFormat="1" applyFont="1" applyBorder="1" applyAlignment="1" applyProtection="1">
      <alignment horizontal="center"/>
    </xf>
    <xf numFmtId="2" fontId="2" fillId="2" borderId="21" xfId="0" applyNumberFormat="1" applyFont="1" applyBorder="1" applyProtection="1"/>
    <xf numFmtId="37" fontId="2" fillId="2" borderId="21" xfId="0" applyNumberFormat="1" applyFont="1" applyBorder="1"/>
    <xf numFmtId="2" fontId="2" fillId="2" borderId="21" xfId="0" applyNumberFormat="1" applyFont="1" applyBorder="1" applyAlignment="1">
      <alignment horizontal="right"/>
    </xf>
    <xf numFmtId="164" fontId="2" fillId="13" borderId="0" xfId="0" applyNumberFormat="1" applyFont="1" applyFill="1" applyBorder="1" applyAlignment="1">
      <alignment vertical="center"/>
    </xf>
    <xf numFmtId="37" fontId="2" fillId="13" borderId="0" xfId="0" applyNumberFormat="1" applyFont="1" applyFill="1" applyAlignment="1">
      <alignment vertical="center"/>
    </xf>
    <xf numFmtId="37" fontId="11" fillId="2" borderId="42" xfId="0" applyNumberFormat="1" applyFont="1" applyBorder="1" applyAlignment="1" applyProtection="1">
      <alignment horizontal="center" wrapText="1"/>
    </xf>
    <xf numFmtId="37" fontId="11" fillId="2" borderId="18" xfId="0" applyNumberFormat="1" applyFont="1" applyBorder="1" applyAlignment="1" applyProtection="1">
      <alignment horizontal="center" wrapText="1"/>
    </xf>
    <xf numFmtId="37" fontId="11" fillId="2" borderId="41" xfId="0" applyNumberFormat="1" applyFont="1" applyBorder="1" applyAlignment="1" applyProtection="1">
      <alignment horizontal="center" wrapText="1"/>
    </xf>
    <xf numFmtId="49" fontId="2" fillId="0" borderId="51" xfId="0" applyNumberFormat="1" applyFont="1" applyFill="1" applyBorder="1" applyAlignment="1" applyProtection="1">
      <alignment horizontal="center"/>
    </xf>
    <xf numFmtId="37" fontId="2" fillId="0" borderId="22" xfId="0" applyNumberFormat="1" applyFont="1" applyFill="1" applyBorder="1" applyAlignment="1" applyProtection="1">
      <alignment wrapText="1"/>
    </xf>
    <xf numFmtId="49" fontId="2" fillId="0" borderId="11" xfId="0" applyNumberFormat="1" applyFont="1" applyFill="1" applyBorder="1" applyAlignment="1" applyProtection="1">
      <alignment horizontal="center"/>
    </xf>
    <xf numFmtId="37" fontId="2" fillId="0" borderId="22" xfId="0" applyNumberFormat="1" applyFont="1" applyFill="1" applyBorder="1" applyAlignment="1" applyProtection="1">
      <alignment horizontal="left" wrapText="1"/>
    </xf>
    <xf numFmtId="44" fontId="2" fillId="0" borderId="11" xfId="4" applyFont="1" applyFill="1" applyBorder="1" applyAlignment="1">
      <alignment vertical="center"/>
    </xf>
    <xf numFmtId="49" fontId="2" fillId="0" borderId="14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wrapText="1"/>
    </xf>
    <xf numFmtId="37" fontId="2" fillId="0" borderId="4" xfId="0" applyNumberFormat="1" applyFont="1" applyFill="1" applyBorder="1" applyAlignment="1" applyProtection="1">
      <alignment horizontal="left" wrapText="1"/>
    </xf>
    <xf numFmtId="37" fontId="2" fillId="2" borderId="5" xfId="0" applyFont="1" applyBorder="1"/>
    <xf numFmtId="44" fontId="2" fillId="0" borderId="14" xfId="4" applyFont="1" applyFill="1" applyBorder="1" applyAlignment="1">
      <alignment vertical="center"/>
    </xf>
    <xf numFmtId="37" fontId="2" fillId="0" borderId="19" xfId="0" applyFont="1" applyFill="1" applyBorder="1" applyAlignment="1" applyProtection="1">
      <alignment horizontal="center"/>
    </xf>
    <xf numFmtId="37" fontId="2" fillId="0" borderId="25" xfId="0" applyFont="1" applyFill="1" applyBorder="1" applyAlignment="1" applyProtection="1">
      <alignment horizontal="left" wrapText="1"/>
    </xf>
    <xf numFmtId="37" fontId="2" fillId="0" borderId="14" xfId="0" applyFont="1" applyFill="1" applyBorder="1" applyAlignment="1" applyProtection="1">
      <alignment horizontal="center"/>
    </xf>
    <xf numFmtId="37" fontId="2" fillId="0" borderId="4" xfId="0" applyFont="1" applyFill="1" applyBorder="1" applyAlignment="1" applyProtection="1">
      <alignment horizontal="left" wrapText="1"/>
    </xf>
    <xf numFmtId="37" fontId="2" fillId="2" borderId="14" xfId="0" applyFont="1" applyBorder="1"/>
    <xf numFmtId="37" fontId="2" fillId="2" borderId="4" xfId="0" applyFont="1" applyBorder="1" applyAlignment="1">
      <alignment horizontal="left" wrapText="1"/>
    </xf>
    <xf numFmtId="37" fontId="2" fillId="0" borderId="97" xfId="0" applyNumberFormat="1" applyFont="1" applyFill="1" applyBorder="1" applyAlignment="1" applyProtection="1">
      <alignment wrapText="1"/>
    </xf>
    <xf numFmtId="2" fontId="6" fillId="0" borderId="4" xfId="2" applyNumberFormat="1" applyFont="1" applyFill="1" applyBorder="1" applyAlignment="1" applyProtection="1"/>
    <xf numFmtId="37" fontId="6" fillId="0" borderId="5" xfId="0" applyNumberFormat="1" applyFont="1" applyFill="1" applyBorder="1" applyAlignment="1" applyProtection="1">
      <alignment horizontal="center"/>
    </xf>
    <xf numFmtId="2" fontId="6" fillId="0" borderId="97" xfId="2" applyNumberFormat="1" applyFont="1" applyFill="1" applyBorder="1" applyAlignment="1" applyProtection="1"/>
    <xf numFmtId="37" fontId="6" fillId="0" borderId="15" xfId="0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/>
    </xf>
    <xf numFmtId="37" fontId="2" fillId="0" borderId="4" xfId="0" applyFont="1" applyFill="1" applyBorder="1" applyAlignment="1" applyProtection="1">
      <alignment wrapText="1"/>
    </xf>
    <xf numFmtId="37" fontId="2" fillId="0" borderId="97" xfId="0" applyFont="1" applyFill="1" applyBorder="1" applyAlignment="1" applyProtection="1">
      <alignment wrapText="1"/>
    </xf>
    <xf numFmtId="37" fontId="6" fillId="0" borderId="4" xfId="0" applyNumberFormat="1" applyFont="1" applyFill="1" applyBorder="1" applyAlignment="1" applyProtection="1">
      <alignment wrapText="1"/>
    </xf>
    <xf numFmtId="37" fontId="6" fillId="0" borderId="97" xfId="0" applyNumberFormat="1" applyFont="1" applyFill="1" applyBorder="1" applyAlignment="1" applyProtection="1">
      <alignment wrapText="1"/>
    </xf>
    <xf numFmtId="37" fontId="6" fillId="0" borderId="5" xfId="0" applyFont="1" applyFill="1" applyBorder="1" applyAlignment="1" applyProtection="1">
      <alignment horizontal="center"/>
    </xf>
    <xf numFmtId="37" fontId="6" fillId="0" borderId="15" xfId="0" applyFont="1" applyFill="1" applyBorder="1" applyAlignment="1" applyProtection="1">
      <alignment horizontal="center"/>
    </xf>
    <xf numFmtId="2" fontId="2" fillId="0" borderId="4" xfId="2" applyNumberFormat="1" applyFont="1" applyFill="1" applyBorder="1" applyAlignment="1" applyProtection="1"/>
    <xf numFmtId="37" fontId="2" fillId="0" borderId="5" xfId="0" applyNumberFormat="1" applyFont="1" applyFill="1" applyBorder="1" applyAlignment="1" applyProtection="1">
      <alignment horizontal="center"/>
    </xf>
    <xf numFmtId="2" fontId="2" fillId="0" borderId="97" xfId="2" applyNumberFormat="1" applyFont="1" applyFill="1" applyBorder="1" applyAlignment="1" applyProtection="1"/>
    <xf numFmtId="37" fontId="2" fillId="0" borderId="15" xfId="0" applyNumberFormat="1" applyFont="1" applyFill="1" applyBorder="1" applyAlignment="1" applyProtection="1">
      <alignment horizontal="center"/>
    </xf>
    <xf numFmtId="37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 wrapText="1"/>
    </xf>
    <xf numFmtId="37" fontId="2" fillId="0" borderId="14" xfId="0" applyNumberFormat="1" applyFont="1" applyFill="1" applyBorder="1" applyAlignment="1" applyProtection="1">
      <alignment horizontal="center" wrapText="1"/>
    </xf>
    <xf numFmtId="37" fontId="2" fillId="0" borderId="2" xfId="0" applyNumberFormat="1" applyFont="1" applyFill="1" applyBorder="1" applyAlignment="1" applyProtection="1">
      <alignment horizontal="center" wrapText="1"/>
    </xf>
    <xf numFmtId="37" fontId="2" fillId="0" borderId="5" xfId="0" applyNumberFormat="1" applyFont="1" applyFill="1" applyBorder="1" applyAlignment="1" applyProtection="1">
      <alignment wrapText="1"/>
    </xf>
    <xf numFmtId="37" fontId="2" fillId="0" borderId="98" xfId="0" applyNumberFormat="1" applyFont="1" applyFill="1" applyBorder="1" applyAlignment="1" applyProtection="1">
      <alignment wrapText="1"/>
    </xf>
    <xf numFmtId="37" fontId="2" fillId="0" borderId="14" xfId="0" applyNumberFormat="1" applyFont="1" applyFill="1" applyBorder="1" applyAlignment="1" applyProtection="1">
      <alignment horizontal="center"/>
    </xf>
    <xf numFmtId="37" fontId="6" fillId="0" borderId="4" xfId="0" applyNumberFormat="1" applyFont="1" applyFill="1" applyBorder="1" applyAlignment="1" applyProtection="1">
      <alignment horizontal="left"/>
    </xf>
    <xf numFmtId="37" fontId="2" fillId="0" borderId="5" xfId="0" applyNumberFormat="1" applyFont="1" applyFill="1" applyBorder="1" applyAlignment="1" applyProtection="1">
      <alignment horizontal="left" wrapText="1"/>
    </xf>
    <xf numFmtId="37" fontId="2" fillId="0" borderId="5" xfId="0" applyFont="1" applyFill="1" applyBorder="1"/>
    <xf numFmtId="37" fontId="2" fillId="0" borderId="14" xfId="0" applyFont="1" applyFill="1" applyBorder="1"/>
    <xf numFmtId="37" fontId="2" fillId="0" borderId="4" xfId="0" applyFont="1" applyFill="1" applyBorder="1" applyAlignment="1">
      <alignment horizontal="left" wrapText="1"/>
    </xf>
    <xf numFmtId="37" fontId="2" fillId="0" borderId="4" xfId="0" applyFont="1" applyFill="1" applyBorder="1"/>
    <xf numFmtId="2" fontId="2" fillId="0" borderId="14" xfId="2" applyNumberFormat="1" applyFont="1" applyFill="1" applyBorder="1" applyAlignment="1" applyProtection="1"/>
    <xf numFmtId="2" fontId="2" fillId="0" borderId="4" xfId="2" applyNumberFormat="1" applyFont="1" applyFill="1" applyBorder="1" applyAlignment="1" applyProtection="1">
      <alignment horizontal="left" wrapText="1"/>
    </xf>
    <xf numFmtId="49" fontId="2" fillId="0" borderId="4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 vertical="center" wrapText="1"/>
    </xf>
    <xf numFmtId="37" fontId="2" fillId="0" borderId="14" xfId="0" applyNumberFormat="1" applyFont="1" applyFill="1" applyBorder="1" applyAlignment="1" applyProtection="1">
      <alignment horizontal="center" vertical="center" wrapText="1"/>
    </xf>
    <xf numFmtId="37" fontId="2" fillId="0" borderId="5" xfId="0" applyFont="1" applyFill="1" applyBorder="1" applyAlignment="1" applyProtection="1">
      <alignment horizontal="left" wrapText="1"/>
    </xf>
    <xf numFmtId="37" fontId="2" fillId="2" borderId="4" xfId="0" applyFont="1" applyBorder="1"/>
    <xf numFmtId="37" fontId="2" fillId="11" borderId="4" xfId="0" applyNumberFormat="1" applyFont="1" applyFill="1" applyBorder="1" applyAlignment="1" applyProtection="1">
      <alignment horizontal="center" wrapText="1"/>
    </xf>
    <xf numFmtId="37" fontId="2" fillId="11" borderId="4" xfId="0" applyNumberFormat="1" applyFont="1" applyFill="1" applyBorder="1" applyAlignment="1" applyProtection="1">
      <alignment wrapText="1"/>
    </xf>
    <xf numFmtId="37" fontId="6" fillId="11" borderId="5" xfId="0" applyNumberFormat="1" applyFont="1" applyFill="1" applyBorder="1" applyAlignment="1" applyProtection="1">
      <alignment horizontal="center"/>
    </xf>
    <xf numFmtId="37" fontId="6" fillId="11" borderId="14" xfId="0" applyNumberFormat="1" applyFont="1" applyFill="1" applyBorder="1" applyAlignment="1" applyProtection="1">
      <alignment horizontal="center"/>
    </xf>
    <xf numFmtId="37" fontId="6" fillId="11" borderId="4" xfId="0" applyNumberFormat="1" applyFont="1" applyFill="1" applyBorder="1" applyAlignment="1" applyProtection="1">
      <alignment horizontal="center"/>
    </xf>
    <xf numFmtId="2" fontId="6" fillId="11" borderId="4" xfId="2" applyNumberFormat="1" applyFont="1" applyFill="1" applyBorder="1" applyAlignment="1" applyProtection="1"/>
    <xf numFmtId="37" fontId="2" fillId="13" borderId="1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horizontal="center"/>
    </xf>
    <xf numFmtId="37" fontId="2" fillId="2" borderId="4" xfId="0" applyNumberFormat="1" applyFont="1" applyBorder="1" applyAlignment="1" applyProtection="1">
      <alignment wrapText="1"/>
    </xf>
    <xf numFmtId="2" fontId="6" fillId="11" borderId="4" xfId="2" applyNumberFormat="1" applyFont="1" applyFill="1" applyBorder="1" applyAlignment="1" applyProtection="1">
      <alignment horizontal="center"/>
    </xf>
    <xf numFmtId="49" fontId="2" fillId="13" borderId="0" xfId="0" applyNumberFormat="1" applyFont="1" applyFill="1" applyBorder="1" applyAlignment="1" applyProtection="1">
      <alignment horizontal="center"/>
    </xf>
    <xf numFmtId="37" fontId="6" fillId="13" borderId="0" xfId="0" applyFont="1" applyFill="1" applyBorder="1" applyAlignment="1" applyProtection="1">
      <alignment wrapText="1"/>
    </xf>
    <xf numFmtId="43" fontId="6" fillId="13" borderId="0" xfId="2" applyFont="1" applyFill="1" applyBorder="1" applyAlignment="1" applyProtection="1"/>
    <xf numFmtId="37" fontId="6" fillId="13" borderId="0" xfId="0" applyNumberFormat="1" applyFont="1" applyFill="1" applyBorder="1" applyAlignment="1" applyProtection="1">
      <alignment wrapText="1"/>
    </xf>
    <xf numFmtId="2" fontId="2" fillId="13" borderId="0" xfId="2" applyNumberFormat="1" applyFont="1" applyFill="1" applyBorder="1" applyAlignment="1" applyProtection="1">
      <alignment horizontal="center" vertical="center"/>
    </xf>
    <xf numFmtId="37" fontId="2" fillId="13" borderId="0" xfId="0" applyNumberFormat="1" applyFont="1" applyFill="1" applyBorder="1" applyAlignment="1" applyProtection="1">
      <alignment horizontal="center" vertical="center"/>
    </xf>
    <xf numFmtId="2" fontId="2" fillId="13" borderId="0" xfId="2" applyNumberFormat="1" applyFont="1" applyFill="1" applyBorder="1" applyAlignment="1" applyProtection="1">
      <alignment vertical="center"/>
    </xf>
    <xf numFmtId="2" fontId="2" fillId="13" borderId="0" xfId="2" applyNumberFormat="1" applyFont="1" applyFill="1" applyBorder="1" applyAlignment="1">
      <alignment vertical="center"/>
    </xf>
    <xf numFmtId="39" fontId="2" fillId="13" borderId="0" xfId="0" applyNumberFormat="1" applyFont="1" applyFill="1"/>
    <xf numFmtId="2" fontId="2" fillId="2" borderId="0" xfId="2" applyNumberFormat="1" applyFont="1" applyFill="1" applyBorder="1" applyProtection="1"/>
    <xf numFmtId="2" fontId="2" fillId="2" borderId="0" xfId="2" applyNumberFormat="1" applyFont="1" applyFill="1" applyBorder="1"/>
    <xf numFmtId="37" fontId="2" fillId="2" borderId="14" xfId="0" applyNumberFormat="1" applyFont="1" applyBorder="1" applyAlignment="1" applyProtection="1">
      <alignment horizontal="center"/>
    </xf>
    <xf numFmtId="37" fontId="2" fillId="2" borderId="4" xfId="0" applyNumberFormat="1" applyFont="1" applyBorder="1" applyAlignment="1" applyProtection="1">
      <alignment horizontal="left" wrapText="1"/>
    </xf>
    <xf numFmtId="0" fontId="2" fillId="0" borderId="14" xfId="0" applyNumberFormat="1" applyFont="1" applyFill="1" applyBorder="1" applyAlignment="1" applyProtection="1">
      <alignment horizontal="center"/>
    </xf>
    <xf numFmtId="37" fontId="2" fillId="2" borderId="33" xfId="0" applyNumberFormat="1" applyFont="1" applyBorder="1" applyAlignment="1" applyProtection="1">
      <alignment horizontal="center" vertical="center"/>
    </xf>
    <xf numFmtId="37" fontId="2" fillId="2" borderId="0" xfId="0" applyNumberFormat="1" applyFont="1" applyBorder="1" applyAlignment="1" applyProtection="1">
      <alignment horizontal="center" vertical="center"/>
    </xf>
    <xf numFmtId="2" fontId="2" fillId="2" borderId="0" xfId="2" applyNumberFormat="1" applyFont="1" applyFill="1" applyBorder="1" applyAlignment="1" applyProtection="1">
      <alignment vertical="center"/>
    </xf>
    <xf numFmtId="37" fontId="2" fillId="2" borderId="0" xfId="0" applyNumberFormat="1" applyFont="1" applyAlignment="1">
      <alignment vertical="center" wrapText="1"/>
    </xf>
    <xf numFmtId="2" fontId="2" fillId="2" borderId="0" xfId="2" applyNumberFormat="1" applyFont="1" applyFill="1" applyBorder="1" applyAlignment="1">
      <alignment vertical="center"/>
    </xf>
    <xf numFmtId="37" fontId="2" fillId="2" borderId="0" xfId="0" applyNumberFormat="1" applyFont="1" applyAlignment="1">
      <alignment vertical="center"/>
    </xf>
    <xf numFmtId="49" fontId="2" fillId="0" borderId="19" xfId="0" applyNumberFormat="1" applyFont="1" applyFill="1" applyBorder="1" applyAlignment="1" applyProtection="1">
      <alignment horizontal="center"/>
    </xf>
    <xf numFmtId="37" fontId="2" fillId="2" borderId="10" xfId="0" applyNumberFormat="1" applyFont="1" applyBorder="1" applyAlignment="1" applyProtection="1">
      <alignment horizontal="center" vertical="center"/>
    </xf>
    <xf numFmtId="49" fontId="2" fillId="11" borderId="4" xfId="0" applyNumberFormat="1" applyFont="1" applyFill="1" applyBorder="1" applyAlignment="1" applyProtection="1">
      <alignment horizontal="center"/>
    </xf>
    <xf numFmtId="37" fontId="6" fillId="11" borderId="4" xfId="0" applyNumberFormat="1" applyFont="1" applyFill="1" applyBorder="1" applyAlignment="1" applyProtection="1">
      <alignment wrapText="1"/>
    </xf>
    <xf numFmtId="2" fontId="2" fillId="11" borderId="17" xfId="2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/>
    </xf>
    <xf numFmtId="2" fontId="2" fillId="2" borderId="0" xfId="2" applyNumberFormat="1" applyFont="1" applyFill="1" applyBorder="1" applyAlignment="1" applyProtection="1">
      <alignment horizontal="center" vertical="center"/>
    </xf>
    <xf numFmtId="165" fontId="2" fillId="0" borderId="22" xfId="2" applyNumberFormat="1" applyFont="1" applyFill="1" applyBorder="1" applyAlignment="1" applyProtection="1">
      <alignment horizontal="center"/>
    </xf>
    <xf numFmtId="2" fontId="2" fillId="2" borderId="0" xfId="0" applyNumberFormat="1" applyFont="1" applyBorder="1" applyAlignment="1" applyProtection="1">
      <alignment vertical="center"/>
    </xf>
    <xf numFmtId="2" fontId="2" fillId="2" borderId="0" xfId="0" applyNumberFormat="1" applyFont="1" applyBorder="1" applyAlignment="1">
      <alignment vertical="center"/>
    </xf>
    <xf numFmtId="37" fontId="2" fillId="13" borderId="10" xfId="0" applyNumberFormat="1" applyFont="1" applyFill="1" applyBorder="1" applyAlignment="1" applyProtection="1">
      <alignment horizontal="center" vertical="center"/>
    </xf>
    <xf numFmtId="2" fontId="2" fillId="13" borderId="0" xfId="0" applyNumberFormat="1" applyFont="1" applyFill="1" applyBorder="1" applyAlignment="1" applyProtection="1">
      <alignment vertical="center"/>
    </xf>
    <xf numFmtId="37" fontId="3" fillId="11" borderId="4" xfId="0" applyNumberFormat="1" applyFont="1" applyFill="1" applyBorder="1" applyAlignment="1" applyProtection="1">
      <alignment horizontal="center"/>
    </xf>
    <xf numFmtId="2" fontId="2" fillId="11" borderId="17" xfId="0" applyNumberFormat="1" applyFont="1" applyFill="1" applyBorder="1" applyAlignment="1" applyProtection="1">
      <alignment horizontal="center"/>
    </xf>
    <xf numFmtId="37" fontId="2" fillId="13" borderId="0" xfId="0" applyNumberFormat="1" applyFont="1" applyFill="1" applyBorder="1" applyAlignment="1" applyProtection="1">
      <alignment horizontal="center"/>
    </xf>
    <xf numFmtId="2" fontId="2" fillId="13" borderId="0" xfId="0" applyNumberFormat="1" applyFont="1" applyFill="1" applyBorder="1" applyProtection="1"/>
    <xf numFmtId="2" fontId="2" fillId="13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Protection="1"/>
    <xf numFmtId="37" fontId="2" fillId="13" borderId="0" xfId="0" applyNumberFormat="1" applyFont="1" applyFill="1" applyBorder="1" applyProtection="1"/>
    <xf numFmtId="0" fontId="2" fillId="13" borderId="0" xfId="0" applyNumberFormat="1" applyFont="1" applyFill="1"/>
    <xf numFmtId="2" fontId="3" fillId="2" borderId="47" xfId="0" applyNumberFormat="1" applyFont="1" applyBorder="1" applyAlignment="1">
      <alignment horizontal="center"/>
    </xf>
    <xf numFmtId="0" fontId="3" fillId="2" borderId="48" xfId="0" applyNumberFormat="1" applyFont="1" applyBorder="1" applyAlignment="1">
      <alignment horizontal="center"/>
    </xf>
    <xf numFmtId="2" fontId="3" fillId="2" borderId="26" xfId="0" applyNumberFormat="1" applyFont="1" applyBorder="1" applyAlignment="1">
      <alignment horizontal="center"/>
    </xf>
    <xf numFmtId="37" fontId="3" fillId="2" borderId="26" xfId="0" applyNumberFormat="1" applyFont="1" applyBorder="1" applyAlignment="1">
      <alignment horizontal="center"/>
    </xf>
    <xf numFmtId="37" fontId="3" fillId="13" borderId="0" xfId="0" applyNumberFormat="1" applyFont="1" applyFill="1" applyBorder="1" applyAlignment="1">
      <alignment horizontal="center"/>
    </xf>
    <xf numFmtId="2" fontId="2" fillId="13" borderId="0" xfId="0" applyNumberFormat="1" applyFont="1" applyFill="1" applyBorder="1"/>
    <xf numFmtId="0" fontId="2" fillId="7" borderId="9" xfId="0" applyNumberFormat="1" applyFont="1" applyFill="1" applyBorder="1" applyAlignment="1"/>
    <xf numFmtId="37" fontId="2" fillId="7" borderId="41" xfId="0" applyNumberFormat="1" applyFont="1" applyFill="1" applyBorder="1" applyAlignment="1"/>
    <xf numFmtId="0" fontId="2" fillId="7" borderId="35" xfId="0" applyNumberFormat="1" applyFont="1" applyFill="1" applyBorder="1" applyAlignment="1"/>
    <xf numFmtId="0" fontId="2" fillId="7" borderId="42" xfId="0" applyNumberFormat="1" applyFont="1" applyFill="1" applyBorder="1" applyAlignment="1"/>
    <xf numFmtId="37" fontId="2" fillId="13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37" fontId="2" fillId="13" borderId="0" xfId="0" applyNumberFormat="1" applyFont="1" applyFill="1" applyBorder="1"/>
    <xf numFmtId="37" fontId="2" fillId="2" borderId="22" xfId="0" applyFont="1" applyBorder="1"/>
    <xf numFmtId="2" fontId="2" fillId="2" borderId="54" xfId="2" applyNumberFormat="1" applyFont="1" applyFill="1" applyBorder="1"/>
    <xf numFmtId="2" fontId="2" fillId="0" borderId="29" xfId="2" applyNumberFormat="1" applyFont="1" applyFill="1" applyBorder="1"/>
    <xf numFmtId="2" fontId="2" fillId="0" borderId="13" xfId="2" applyNumberFormat="1" applyFont="1" applyFill="1" applyBorder="1"/>
    <xf numFmtId="2" fontId="2" fillId="13" borderId="0" xfId="2" applyNumberFormat="1" applyFont="1" applyFill="1" applyBorder="1"/>
    <xf numFmtId="37" fontId="2" fillId="2" borderId="0" xfId="0" applyFont="1" applyBorder="1"/>
    <xf numFmtId="2" fontId="2" fillId="2" borderId="2" xfId="2" applyNumberFormat="1" applyFont="1" applyFill="1" applyBorder="1"/>
    <xf numFmtId="2" fontId="2" fillId="2" borderId="4" xfId="2" applyNumberFormat="1" applyFont="1" applyFill="1" applyBorder="1"/>
    <xf numFmtId="2" fontId="2" fillId="0" borderId="0" xfId="2" applyNumberFormat="1" applyFont="1" applyFill="1" applyBorder="1"/>
    <xf numFmtId="0" fontId="2" fillId="7" borderId="23" xfId="0" applyNumberFormat="1" applyFont="1" applyFill="1" applyBorder="1" applyAlignment="1"/>
    <xf numFmtId="37" fontId="2" fillId="7" borderId="24" xfId="0" applyNumberFormat="1" applyFont="1" applyFill="1" applyBorder="1" applyAlignment="1"/>
    <xf numFmtId="0" fontId="2" fillId="7" borderId="24" xfId="0" applyNumberFormat="1" applyFont="1" applyFill="1" applyBorder="1" applyAlignment="1"/>
    <xf numFmtId="0" fontId="2" fillId="7" borderId="85" xfId="0" applyNumberFormat="1" applyFont="1" applyFill="1" applyBorder="1" applyAlignment="1"/>
    <xf numFmtId="0" fontId="2" fillId="3" borderId="0" xfId="0" applyNumberFormat="1" applyFont="1" applyFill="1" applyBorder="1"/>
    <xf numFmtId="37" fontId="2" fillId="0" borderId="22" xfId="0" applyFont="1" applyFill="1" applyBorder="1"/>
    <xf numFmtId="2" fontId="2" fillId="0" borderId="21" xfId="2" applyNumberFormat="1" applyFont="1" applyFill="1" applyBorder="1"/>
    <xf numFmtId="2" fontId="2" fillId="4" borderId="26" xfId="2" applyNumberFormat="1" applyFont="1" applyFill="1" applyBorder="1"/>
    <xf numFmtId="2" fontId="2" fillId="4" borderId="53" xfId="2" applyNumberFormat="1" applyFont="1" applyFill="1" applyBorder="1"/>
    <xf numFmtId="2" fontId="2" fillId="0" borderId="43" xfId="2" applyNumberFormat="1" applyFont="1" applyFill="1" applyBorder="1"/>
    <xf numFmtId="37" fontId="2" fillId="0" borderId="25" xfId="0" applyFont="1" applyFill="1" applyBorder="1"/>
    <xf numFmtId="2" fontId="2" fillId="0" borderId="38" xfId="2" applyNumberFormat="1" applyFont="1" applyFill="1" applyBorder="1"/>
    <xf numFmtId="2" fontId="2" fillId="4" borderId="34" xfId="2" applyNumberFormat="1" applyFont="1" applyFill="1" applyBorder="1"/>
    <xf numFmtId="2" fontId="2" fillId="4" borderId="52" xfId="2" applyNumberFormat="1" applyFont="1" applyFill="1" applyBorder="1"/>
    <xf numFmtId="0" fontId="2" fillId="7" borderId="41" xfId="0" applyNumberFormat="1" applyFont="1" applyFill="1" applyBorder="1" applyAlignment="1"/>
    <xf numFmtId="0" fontId="2" fillId="13" borderId="0" xfId="0" applyNumberFormat="1" applyFont="1" applyFill="1" applyBorder="1"/>
    <xf numFmtId="2" fontId="2" fillId="4" borderId="26" xfId="0" applyNumberFormat="1" applyFont="1" applyFill="1" applyBorder="1"/>
    <xf numFmtId="2" fontId="2" fillId="0" borderId="41" xfId="2" applyNumberFormat="1" applyFont="1" applyFill="1" applyBorder="1"/>
    <xf numFmtId="2" fontId="2" fillId="4" borderId="53" xfId="0" applyNumberFormat="1" applyFont="1" applyFill="1" applyBorder="1"/>
    <xf numFmtId="2" fontId="2" fillId="0" borderId="50" xfId="2" applyNumberFormat="1" applyFont="1" applyFill="1" applyBorder="1"/>
    <xf numFmtId="2" fontId="2" fillId="0" borderId="49" xfId="2" applyNumberFormat="1" applyFont="1" applyFill="1" applyBorder="1"/>
    <xf numFmtId="2" fontId="2" fillId="0" borderId="32" xfId="2" applyNumberFormat="1" applyFont="1" applyFill="1" applyBorder="1"/>
    <xf numFmtId="2" fontId="2" fillId="0" borderId="52" xfId="2" applyNumberFormat="1" applyFont="1" applyFill="1" applyBorder="1"/>
    <xf numFmtId="2" fontId="2" fillId="15" borderId="76" xfId="2" applyNumberFormat="1" applyFont="1" applyFill="1" applyBorder="1" applyProtection="1">
      <protection locked="0"/>
    </xf>
    <xf numFmtId="2" fontId="2" fillId="0" borderId="30" xfId="2" applyNumberFormat="1" applyFont="1" applyFill="1" applyBorder="1"/>
    <xf numFmtId="2" fontId="2" fillId="15" borderId="43" xfId="2" applyNumberFormat="1" applyFont="1" applyFill="1" applyBorder="1" applyProtection="1">
      <protection locked="0"/>
    </xf>
    <xf numFmtId="2" fontId="2" fillId="0" borderId="53" xfId="2" applyNumberFormat="1" applyFont="1" applyFill="1" applyBorder="1"/>
    <xf numFmtId="2" fontId="2" fillId="15" borderId="38" xfId="2" applyNumberFormat="1" applyFont="1" applyFill="1" applyBorder="1" applyProtection="1">
      <protection locked="0"/>
    </xf>
    <xf numFmtId="2" fontId="2" fillId="4" borderId="52" xfId="0" applyNumberFormat="1" applyFont="1" applyFill="1" applyBorder="1"/>
    <xf numFmtId="0" fontId="2" fillId="2" borderId="0" xfId="0" applyNumberFormat="1" applyFont="1"/>
    <xf numFmtId="37" fontId="2" fillId="2" borderId="0" xfId="0" applyFont="1" applyAlignment="1">
      <alignment horizontal="center"/>
    </xf>
    <xf numFmtId="37" fontId="2" fillId="2" borderId="0" xfId="0" applyFont="1" applyAlignment="1">
      <alignment wrapText="1"/>
    </xf>
    <xf numFmtId="39" fontId="2" fillId="2" borderId="0" xfId="0" applyNumberFormat="1" applyFont="1"/>
    <xf numFmtId="37" fontId="2" fillId="2" borderId="34" xfId="0" applyFont="1" applyBorder="1" applyAlignment="1">
      <alignment horizontal="center"/>
    </xf>
    <xf numFmtId="37" fontId="2" fillId="2" borderId="13" xfId="0" applyNumberFormat="1" applyFont="1" applyBorder="1" applyAlignment="1">
      <alignment horizontal="center"/>
    </xf>
    <xf numFmtId="37" fontId="3" fillId="2" borderId="36" xfId="0" applyFont="1" applyBorder="1" applyAlignment="1">
      <alignment horizontal="center"/>
    </xf>
    <xf numFmtId="37" fontId="3" fillId="2" borderId="15" xfId="0" applyFont="1" applyBorder="1" applyAlignment="1">
      <alignment horizontal="center"/>
    </xf>
    <xf numFmtId="37" fontId="3" fillId="2" borderId="37" xfId="0" applyFont="1" applyBorder="1" applyAlignment="1">
      <alignment horizontal="center"/>
    </xf>
    <xf numFmtId="2" fontId="2" fillId="2" borderId="35" xfId="0" applyNumberFormat="1" applyFont="1" applyBorder="1"/>
    <xf numFmtId="2" fontId="2" fillId="2" borderId="0" xfId="0" applyNumberFormat="1" applyFont="1" applyBorder="1"/>
    <xf numFmtId="37" fontId="2" fillId="0" borderId="0" xfId="0" applyNumberFormat="1" applyFont="1" applyFill="1" applyBorder="1" applyAlignment="1" applyProtection="1">
      <alignment vertical="center"/>
    </xf>
    <xf numFmtId="37" fontId="2" fillId="13" borderId="0" xfId="0" applyNumberFormat="1" applyFont="1" applyFill="1" applyBorder="1" applyAlignment="1" applyProtection="1">
      <alignment vertical="center"/>
    </xf>
    <xf numFmtId="2" fontId="2" fillId="13" borderId="0" xfId="0" applyNumberFormat="1" applyFont="1" applyFill="1"/>
    <xf numFmtId="37" fontId="2" fillId="2" borderId="0" xfId="0" applyNumberFormat="1" applyFont="1" applyProtection="1"/>
    <xf numFmtId="39" fontId="2" fillId="2" borderId="0" xfId="0" applyNumberFormat="1" applyFont="1" applyProtection="1"/>
    <xf numFmtId="39" fontId="2" fillId="13" borderId="0" xfId="0" applyNumberFormat="1" applyFont="1" applyFill="1" applyProtection="1"/>
    <xf numFmtId="37" fontId="14" fillId="13" borderId="0" xfId="0" applyNumberFormat="1" applyFont="1" applyFill="1" applyAlignment="1" applyProtection="1">
      <alignment wrapText="1"/>
    </xf>
    <xf numFmtId="37" fontId="14" fillId="2" borderId="0" xfId="0" applyNumberFormat="1" applyFont="1" applyProtection="1"/>
    <xf numFmtId="37" fontId="2" fillId="0" borderId="100" xfId="0" applyFont="1" applyFill="1" applyBorder="1" applyAlignment="1">
      <alignment horizontal="center" vertical="top" wrapText="1"/>
    </xf>
    <xf numFmtId="167" fontId="2" fillId="0" borderId="101" xfId="0" applyNumberFormat="1" applyFont="1" applyFill="1" applyBorder="1" applyAlignment="1">
      <alignment wrapText="1"/>
    </xf>
    <xf numFmtId="37" fontId="2" fillId="0" borderId="100" xfId="0" applyFont="1" applyFill="1" applyBorder="1" applyAlignment="1">
      <alignment horizontal="center" vertical="center" wrapText="1"/>
    </xf>
    <xf numFmtId="37" fontId="2" fillId="0" borderId="101" xfId="0" applyFont="1" applyFill="1" applyBorder="1" applyAlignment="1">
      <alignment wrapText="1"/>
    </xf>
    <xf numFmtId="37" fontId="2" fillId="0" borderId="100" xfId="0" applyFont="1" applyFill="1" applyBorder="1" applyAlignment="1">
      <alignment horizontal="center"/>
    </xf>
    <xf numFmtId="37" fontId="2" fillId="0" borderId="100" xfId="0" applyFont="1" applyFill="1" applyBorder="1" applyAlignment="1">
      <alignment horizontal="center" vertical="top"/>
    </xf>
    <xf numFmtId="37" fontId="12" fillId="0" borderId="102" xfId="0" applyFont="1" applyFill="1" applyBorder="1"/>
    <xf numFmtId="165" fontId="2" fillId="0" borderId="103" xfId="2" applyNumberFormat="1" applyFont="1" applyFill="1" applyBorder="1" applyAlignment="1" applyProtection="1">
      <alignment horizontal="center"/>
    </xf>
    <xf numFmtId="37" fontId="2" fillId="2" borderId="2" xfId="0" applyNumberFormat="1" applyFont="1" applyBorder="1" applyAlignment="1" applyProtection="1">
      <alignment horizontal="center"/>
    </xf>
    <xf numFmtId="37" fontId="3" fillId="2" borderId="34" xfId="0" applyNumberFormat="1" applyFont="1" applyBorder="1" applyAlignment="1" applyProtection="1">
      <alignment horizontal="center"/>
    </xf>
    <xf numFmtId="37" fontId="2" fillId="2" borderId="14" xfId="0" applyFont="1" applyBorder="1" applyAlignment="1">
      <alignment horizontal="center" wrapText="1"/>
    </xf>
    <xf numFmtId="37" fontId="2" fillId="2" borderId="108" xfId="0" applyFont="1" applyBorder="1" applyAlignment="1">
      <alignment horizontal="center" wrapText="1"/>
    </xf>
    <xf numFmtId="37" fontId="2" fillId="2" borderId="109" xfId="0" applyFont="1" applyBorder="1" applyAlignment="1">
      <alignment horizontal="center" wrapText="1"/>
    </xf>
    <xf numFmtId="37" fontId="2" fillId="2" borderId="103" xfId="0" applyFont="1" applyBorder="1" applyAlignment="1">
      <alignment horizontal="center" wrapText="1"/>
    </xf>
    <xf numFmtId="165" fontId="2" fillId="0" borderId="110" xfId="2" applyNumberFormat="1" applyFont="1" applyFill="1" applyBorder="1" applyAlignment="1" applyProtection="1">
      <alignment horizontal="center"/>
    </xf>
    <xf numFmtId="37" fontId="6" fillId="11" borderId="96" xfId="0" applyNumberFormat="1" applyFont="1" applyFill="1" applyBorder="1" applyAlignment="1" applyProtection="1">
      <alignment horizontal="center"/>
    </xf>
    <xf numFmtId="37" fontId="2" fillId="0" borderId="112" xfId="0" applyNumberFormat="1" applyFont="1" applyFill="1" applyBorder="1" applyAlignment="1" applyProtection="1">
      <alignment horizontal="center" wrapText="1"/>
    </xf>
    <xf numFmtId="37" fontId="2" fillId="0" borderId="102" xfId="0" applyNumberFormat="1" applyFont="1" applyFill="1" applyBorder="1" applyAlignment="1" applyProtection="1">
      <alignment wrapText="1"/>
    </xf>
    <xf numFmtId="2" fontId="6" fillId="0" borderId="103" xfId="2" applyNumberFormat="1" applyFont="1" applyFill="1" applyBorder="1" applyAlignment="1" applyProtection="1"/>
    <xf numFmtId="37" fontId="6" fillId="0" borderId="102" xfId="0" applyNumberFormat="1" applyFont="1" applyFill="1" applyBorder="1" applyAlignment="1" applyProtection="1">
      <alignment horizontal="center"/>
    </xf>
    <xf numFmtId="37" fontId="2" fillId="0" borderId="113" xfId="0" applyNumberFormat="1" applyFont="1" applyFill="1" applyBorder="1" applyAlignment="1" applyProtection="1">
      <alignment horizontal="center" wrapText="1"/>
    </xf>
    <xf numFmtId="37" fontId="6" fillId="0" borderId="107" xfId="0" applyNumberFormat="1" applyFont="1" applyFill="1" applyBorder="1" applyAlignment="1" applyProtection="1">
      <alignment horizontal="center"/>
    </xf>
    <xf numFmtId="37" fontId="2" fillId="0" borderId="109" xfId="0" applyNumberFormat="1" applyFont="1" applyFill="1" applyBorder="1" applyAlignment="1" applyProtection="1">
      <alignment horizontal="center" wrapText="1"/>
    </xf>
    <xf numFmtId="44" fontId="2" fillId="0" borderId="108" xfId="4" applyFont="1" applyFill="1" applyBorder="1" applyAlignment="1">
      <alignment vertical="center"/>
    </xf>
    <xf numFmtId="49" fontId="2" fillId="0" borderId="109" xfId="0" applyNumberFormat="1" applyFont="1" applyFill="1" applyBorder="1" applyAlignment="1" applyProtection="1">
      <alignment horizontal="center"/>
    </xf>
    <xf numFmtId="37" fontId="2" fillId="0" borderId="102" xfId="0" applyFont="1" applyFill="1" applyBorder="1" applyAlignment="1" applyProtection="1">
      <alignment wrapText="1"/>
    </xf>
    <xf numFmtId="37" fontId="6" fillId="0" borderId="102" xfId="0" applyFont="1" applyFill="1" applyBorder="1" applyAlignment="1" applyProtection="1">
      <alignment horizontal="center"/>
    </xf>
    <xf numFmtId="49" fontId="2" fillId="0" borderId="108" xfId="0" applyNumberFormat="1" applyFont="1" applyFill="1" applyBorder="1" applyAlignment="1" applyProtection="1">
      <alignment horizontal="center"/>
    </xf>
    <xf numFmtId="37" fontId="6" fillId="0" borderId="107" xfId="0" applyFont="1" applyFill="1" applyBorder="1" applyAlignment="1" applyProtection="1">
      <alignment horizontal="center"/>
    </xf>
    <xf numFmtId="37" fontId="2" fillId="0" borderId="102" xfId="0" applyFont="1" applyFill="1" applyBorder="1" applyAlignment="1">
      <alignment horizontal="center" vertical="top"/>
    </xf>
    <xf numFmtId="37" fontId="2" fillId="0" borderId="102" xfId="0" applyFont="1" applyFill="1" applyBorder="1" applyAlignment="1">
      <alignment wrapText="1"/>
    </xf>
    <xf numFmtId="37" fontId="2" fillId="0" borderId="113" xfId="0" applyFont="1" applyFill="1" applyBorder="1" applyAlignment="1">
      <alignment horizontal="center" vertical="top"/>
    </xf>
    <xf numFmtId="37" fontId="2" fillId="0" borderId="109" xfId="0" applyFont="1" applyFill="1" applyBorder="1" applyAlignment="1">
      <alignment horizontal="center"/>
    </xf>
    <xf numFmtId="167" fontId="12" fillId="0" borderId="102" xfId="0" applyNumberFormat="1" applyFont="1" applyFill="1" applyBorder="1" applyAlignment="1"/>
    <xf numFmtId="37" fontId="7" fillId="2" borderId="41" xfId="0" applyNumberFormat="1" applyFont="1" applyBorder="1" applyAlignment="1" applyProtection="1">
      <alignment horizontal="center" wrapText="1"/>
    </xf>
    <xf numFmtId="37" fontId="7" fillId="2" borderId="42" xfId="0" applyNumberFormat="1" applyFont="1" applyBorder="1" applyAlignment="1" applyProtection="1">
      <alignment horizontal="center" wrapText="1"/>
    </xf>
    <xf numFmtId="37" fontId="15" fillId="2" borderId="114" xfId="0" applyFont="1" applyBorder="1"/>
    <xf numFmtId="37" fontId="12" fillId="0" borderId="0" xfId="0" applyFont="1" applyFill="1"/>
    <xf numFmtId="37" fontId="12" fillId="0" borderId="103" xfId="0" applyFont="1" applyFill="1" applyBorder="1"/>
    <xf numFmtId="37" fontId="12" fillId="0" borderId="103" xfId="0" applyFont="1" applyFill="1" applyBorder="1" applyAlignment="1">
      <alignment horizontal="left"/>
    </xf>
    <xf numFmtId="0" fontId="12" fillId="2" borderId="0" xfId="0" applyNumberFormat="1" applyFont="1" applyAlignment="1" applyProtection="1">
      <alignment horizontal="right"/>
    </xf>
    <xf numFmtId="37" fontId="12" fillId="2" borderId="0" xfId="0" applyNumberFormat="1" applyFont="1" applyProtection="1"/>
    <xf numFmtId="0" fontId="16" fillId="2" borderId="0" xfId="0" applyNumberFormat="1" applyFont="1" applyAlignment="1" applyProtection="1">
      <alignment horizontal="center"/>
    </xf>
    <xf numFmtId="0" fontId="12" fillId="2" borderId="0" xfId="0" applyNumberFormat="1" applyFont="1" applyAlignment="1" applyProtection="1">
      <alignment horizontal="centerContinuous"/>
    </xf>
    <xf numFmtId="0" fontId="12" fillId="2" borderId="0" xfId="0" applyNumberFormat="1" applyFont="1" applyAlignment="1">
      <alignment horizontal="centerContinuous"/>
    </xf>
    <xf numFmtId="37" fontId="12" fillId="2" borderId="0" xfId="0" applyNumberFormat="1" applyFont="1"/>
    <xf numFmtId="37" fontId="12" fillId="2" borderId="0" xfId="0" applyNumberFormat="1" applyFont="1" applyAlignment="1" applyProtection="1">
      <alignment horizontal="right"/>
    </xf>
    <xf numFmtId="37" fontId="12" fillId="3" borderId="0" xfId="0" applyNumberFormat="1" applyFont="1" applyFill="1" applyProtection="1"/>
    <xf numFmtId="0" fontId="12" fillId="2" borderId="0" xfId="0" applyNumberFormat="1" applyFont="1" applyBorder="1" applyProtection="1"/>
    <xf numFmtId="0" fontId="16" fillId="2" borderId="0" xfId="0" applyNumberFormat="1" applyFont="1" applyBorder="1" applyAlignment="1" applyProtection="1"/>
    <xf numFmtId="37" fontId="12" fillId="2" borderId="0" xfId="0" applyNumberFormat="1" applyFont="1" applyBorder="1" applyAlignment="1" applyProtection="1"/>
    <xf numFmtId="15" fontId="16" fillId="2" borderId="0" xfId="0" applyNumberFormat="1" applyFont="1" applyAlignment="1" applyProtection="1"/>
    <xf numFmtId="15" fontId="16" fillId="2" borderId="0" xfId="0" applyNumberFormat="1" applyFont="1" applyAlignment="1" applyProtection="1">
      <alignment horizontal="center"/>
    </xf>
    <xf numFmtId="0" fontId="12" fillId="2" borderId="0" xfId="0" applyNumberFormat="1" applyFont="1" applyBorder="1"/>
    <xf numFmtId="37" fontId="12" fillId="2" borderId="0" xfId="0" applyNumberFormat="1" applyFont="1" applyBorder="1"/>
    <xf numFmtId="0" fontId="12" fillId="2" borderId="0" xfId="0" applyNumberFormat="1" applyFont="1" applyProtection="1"/>
    <xf numFmtId="0" fontId="10" fillId="2" borderId="9" xfId="0" applyNumberFormat="1" applyFont="1" applyBorder="1" applyAlignment="1" applyProtection="1">
      <alignment horizontal="centerContinuous"/>
    </xf>
    <xf numFmtId="0" fontId="10" fillId="2" borderId="41" xfId="0" applyNumberFormat="1" applyFont="1" applyBorder="1" applyAlignment="1" applyProtection="1">
      <alignment horizontal="centerContinuous"/>
    </xf>
    <xf numFmtId="0" fontId="10" fillId="2" borderId="42" xfId="0" applyNumberFormat="1" applyFont="1" applyBorder="1" applyAlignment="1" applyProtection="1">
      <alignment horizontal="centerContinuous"/>
    </xf>
    <xf numFmtId="0" fontId="12" fillId="2" borderId="0" xfId="0" applyNumberFormat="1" applyFont="1"/>
    <xf numFmtId="37" fontId="17" fillId="2" borderId="21" xfId="0" applyNumberFormat="1" applyFont="1" applyBorder="1" applyAlignment="1" applyProtection="1">
      <alignment horizontal="center"/>
    </xf>
    <xf numFmtId="37" fontId="11" fillId="2" borderId="23" xfId="0" applyNumberFormat="1" applyFont="1" applyBorder="1" applyAlignment="1" applyProtection="1">
      <alignment horizontal="center" wrapText="1"/>
    </xf>
    <xf numFmtId="37" fontId="11" fillId="2" borderId="24" xfId="0" applyNumberFormat="1" applyFont="1" applyBorder="1" applyAlignment="1" applyProtection="1">
      <alignment horizontal="center" wrapText="1"/>
    </xf>
    <xf numFmtId="0" fontId="18" fillId="2" borderId="0" xfId="0" applyNumberFormat="1" applyFont="1" applyBorder="1" applyAlignment="1" applyProtection="1">
      <alignment horizontal="center" wrapText="1"/>
    </xf>
    <xf numFmtId="37" fontId="12" fillId="6" borderId="22" xfId="0" applyFont="1" applyFill="1" applyBorder="1" applyProtection="1">
      <protection locked="0"/>
    </xf>
    <xf numFmtId="37" fontId="12" fillId="0" borderId="97" xfId="0" applyFont="1" applyFill="1" applyBorder="1"/>
    <xf numFmtId="39" fontId="12" fillId="9" borderId="22" xfId="0" applyNumberFormat="1" applyFont="1" applyFill="1" applyBorder="1" applyProtection="1"/>
    <xf numFmtId="37" fontId="12" fillId="0" borderId="100" xfId="0" applyFont="1" applyFill="1" applyBorder="1" applyAlignment="1">
      <alignment horizontal="left"/>
    </xf>
    <xf numFmtId="167" fontId="12" fillId="0" borderId="98" xfId="0" applyNumberFormat="1" applyFont="1" applyFill="1" applyBorder="1"/>
    <xf numFmtId="37" fontId="12" fillId="2" borderId="100" xfId="0" applyFont="1" applyBorder="1" applyAlignment="1">
      <alignment horizontal="left"/>
    </xf>
    <xf numFmtId="37" fontId="13" fillId="2" borderId="103" xfId="0" applyNumberFormat="1" applyFont="1" applyBorder="1" applyProtection="1"/>
    <xf numFmtId="37" fontId="12" fillId="6" borderId="22" xfId="0" applyNumberFormat="1" applyFont="1" applyFill="1" applyBorder="1" applyProtection="1">
      <protection locked="0"/>
    </xf>
    <xf numFmtId="37" fontId="12" fillId="2" borderId="0" xfId="0" applyNumberFormat="1" applyFont="1" applyBorder="1" applyProtection="1"/>
    <xf numFmtId="37" fontId="13" fillId="2" borderId="0" xfId="0" applyNumberFormat="1" applyFont="1" applyBorder="1" applyProtection="1"/>
    <xf numFmtId="37" fontId="12" fillId="0" borderId="4" xfId="0" applyNumberFormat="1" applyFont="1" applyFill="1" applyBorder="1" applyProtection="1"/>
    <xf numFmtId="37" fontId="12" fillId="2" borderId="39" xfId="0" applyNumberFormat="1" applyFont="1" applyBorder="1" applyAlignment="1" applyProtection="1"/>
    <xf numFmtId="37" fontId="12" fillId="13" borderId="0" xfId="0" applyNumberFormat="1" applyFont="1" applyFill="1" applyBorder="1" applyAlignment="1" applyProtection="1"/>
    <xf numFmtId="37" fontId="13" fillId="13" borderId="0" xfId="0" applyNumberFormat="1" applyFont="1" applyFill="1" applyBorder="1" applyProtection="1"/>
    <xf numFmtId="37" fontId="12" fillId="8" borderId="4" xfId="0" applyNumberFormat="1" applyFont="1" applyFill="1" applyBorder="1" applyProtection="1"/>
    <xf numFmtId="39" fontId="12" fillId="8" borderId="4" xfId="0" applyNumberFormat="1" applyFont="1" applyFill="1" applyBorder="1" applyProtection="1"/>
    <xf numFmtId="0" fontId="12" fillId="0" borderId="0" xfId="0" applyNumberFormat="1" applyFont="1" applyFill="1" applyProtection="1"/>
    <xf numFmtId="37" fontId="10" fillId="2" borderId="0" xfId="0" applyNumberFormat="1" applyFont="1" applyBorder="1" applyProtection="1"/>
    <xf numFmtId="37" fontId="11" fillId="2" borderId="0" xfId="0" applyNumberFormat="1" applyFont="1" applyBorder="1" applyProtection="1"/>
    <xf numFmtId="37" fontId="12" fillId="6" borderId="22" xfId="0" applyNumberFormat="1" applyFont="1" applyFill="1" applyBorder="1" applyAlignment="1" applyProtection="1">
      <alignment horizontal="right"/>
      <protection locked="0"/>
    </xf>
    <xf numFmtId="37" fontId="12" fillId="13" borderId="0" xfId="0" applyNumberFormat="1" applyFont="1" applyFill="1" applyBorder="1" applyAlignment="1" applyProtection="1">
      <alignment horizontal="center"/>
    </xf>
    <xf numFmtId="0" fontId="12" fillId="2" borderId="0" xfId="0" applyNumberFormat="1" applyFont="1" applyAlignment="1" applyProtection="1">
      <alignment horizontal="center"/>
    </xf>
    <xf numFmtId="0" fontId="16" fillId="5" borderId="27" xfId="0" applyNumberFormat="1" applyFont="1" applyFill="1" applyBorder="1" applyAlignment="1" applyProtection="1">
      <alignment wrapText="1"/>
    </xf>
    <xf numFmtId="0" fontId="19" fillId="5" borderId="44" xfId="0" applyNumberFormat="1" applyFont="1" applyFill="1" applyBorder="1" applyAlignment="1" applyProtection="1">
      <alignment horizontal="center" vertical="center" wrapText="1"/>
    </xf>
    <xf numFmtId="0" fontId="19" fillId="5" borderId="45" xfId="0" applyNumberFormat="1" applyFont="1" applyFill="1" applyBorder="1" applyAlignment="1" applyProtection="1">
      <alignment horizontal="center" vertical="top" wrapText="1"/>
    </xf>
    <xf numFmtId="0" fontId="19" fillId="5" borderId="42" xfId="0" applyNumberFormat="1" applyFont="1" applyFill="1" applyBorder="1" applyAlignment="1" applyProtection="1">
      <alignment horizontal="center" vertical="center" wrapText="1"/>
    </xf>
    <xf numFmtId="0" fontId="19" fillId="5" borderId="0" xfId="0" applyNumberFormat="1" applyFont="1" applyFill="1" applyBorder="1" applyAlignment="1" applyProtection="1">
      <alignment horizontal="center" vertical="center" wrapText="1"/>
    </xf>
    <xf numFmtId="0" fontId="19" fillId="5" borderId="74" xfId="0" applyNumberFormat="1" applyFont="1" applyFill="1" applyBorder="1" applyProtection="1"/>
    <xf numFmtId="37" fontId="12" fillId="0" borderId="1" xfId="0" applyNumberFormat="1" applyFont="1" applyFill="1" applyBorder="1" applyProtection="1"/>
    <xf numFmtId="37" fontId="12" fillId="0" borderId="22" xfId="0" applyNumberFormat="1" applyFont="1" applyFill="1" applyBorder="1" applyProtection="1"/>
    <xf numFmtId="37" fontId="19" fillId="10" borderId="20" xfId="0" applyNumberFormat="1" applyFont="1" applyFill="1" applyBorder="1" applyProtection="1"/>
    <xf numFmtId="37" fontId="19" fillId="13" borderId="0" xfId="0" applyNumberFormat="1" applyFont="1" applyFill="1" applyBorder="1" applyProtection="1"/>
    <xf numFmtId="37" fontId="12" fillId="13" borderId="0" xfId="0" applyNumberFormat="1" applyFont="1" applyFill="1" applyProtection="1"/>
    <xf numFmtId="0" fontId="19" fillId="5" borderId="7" xfId="0" applyNumberFormat="1" applyFont="1" applyFill="1" applyBorder="1" applyProtection="1"/>
    <xf numFmtId="37" fontId="19" fillId="10" borderId="8" xfId="0" applyNumberFormat="1" applyFont="1" applyFill="1" applyBorder="1" applyProtection="1"/>
    <xf numFmtId="37" fontId="12" fillId="0" borderId="1" xfId="0" applyFont="1" applyFill="1" applyBorder="1" applyProtection="1"/>
    <xf numFmtId="37" fontId="12" fillId="0" borderId="4" xfId="0" applyFont="1" applyFill="1" applyBorder="1" applyProtection="1"/>
    <xf numFmtId="37" fontId="19" fillId="10" borderId="8" xfId="0" applyFont="1" applyFill="1" applyBorder="1" applyProtection="1"/>
    <xf numFmtId="0" fontId="19" fillId="5" borderId="40" xfId="0" applyNumberFormat="1" applyFont="1" applyFill="1" applyBorder="1" applyAlignment="1" applyProtection="1">
      <alignment horizontal="right"/>
    </xf>
    <xf numFmtId="37" fontId="12" fillId="9" borderId="16" xfId="0" applyNumberFormat="1" applyFont="1" applyFill="1" applyBorder="1" applyProtection="1"/>
    <xf numFmtId="37" fontId="19" fillId="10" borderId="75" xfId="0" applyNumberFormat="1" applyFont="1" applyFill="1" applyBorder="1" applyProtection="1"/>
    <xf numFmtId="37" fontId="12" fillId="13" borderId="0" xfId="0" applyNumberFormat="1" applyFont="1" applyFill="1" applyBorder="1" applyProtection="1"/>
    <xf numFmtId="0" fontId="12" fillId="2" borderId="65" xfId="0" applyNumberFormat="1" applyFont="1" applyBorder="1" applyProtection="1"/>
    <xf numFmtId="0" fontId="16" fillId="2" borderId="55" xfId="0" applyNumberFormat="1" applyFont="1" applyBorder="1" applyProtection="1"/>
    <xf numFmtId="0" fontId="12" fillId="2" borderId="57" xfId="0" applyNumberFormat="1" applyFont="1" applyBorder="1" applyAlignment="1" applyProtection="1">
      <alignment horizontal="center" wrapText="1"/>
    </xf>
    <xf numFmtId="0" fontId="12" fillId="2" borderId="58" xfId="0" applyNumberFormat="1" applyFont="1" applyBorder="1" applyAlignment="1" applyProtection="1">
      <alignment horizontal="center" wrapText="1"/>
    </xf>
    <xf numFmtId="0" fontId="12" fillId="2" borderId="31" xfId="0" applyNumberFormat="1" applyFont="1" applyBorder="1" applyAlignment="1" applyProtection="1">
      <alignment horizontal="center" wrapText="1"/>
    </xf>
    <xf numFmtId="0" fontId="12" fillId="2" borderId="67" xfId="0" applyNumberFormat="1" applyFont="1" applyBorder="1" applyAlignment="1" applyProtection="1">
      <alignment horizontal="right"/>
    </xf>
    <xf numFmtId="0" fontId="12" fillId="12" borderId="68" xfId="0" applyNumberFormat="1" applyFont="1" applyFill="1" applyBorder="1" applyAlignment="1" applyProtection="1">
      <alignment horizontal="right"/>
    </xf>
    <xf numFmtId="0" fontId="12" fillId="2" borderId="69" xfId="0" applyNumberFormat="1" applyFont="1" applyBorder="1" applyAlignment="1" applyProtection="1">
      <alignment horizontal="right"/>
    </xf>
    <xf numFmtId="0" fontId="12" fillId="2" borderId="59" xfId="0" applyNumberFormat="1" applyFont="1" applyBorder="1" applyProtection="1"/>
    <xf numFmtId="2" fontId="12" fillId="14" borderId="12" xfId="0" applyNumberFormat="1" applyFont="1" applyFill="1" applyBorder="1" applyAlignment="1" applyProtection="1">
      <alignment horizontal="center" wrapText="1"/>
      <protection locked="0"/>
    </xf>
    <xf numFmtId="2" fontId="12" fillId="2" borderId="12" xfId="0" applyNumberFormat="1" applyFont="1" applyBorder="1" applyAlignment="1" applyProtection="1">
      <alignment horizontal="center" wrapText="1"/>
    </xf>
    <xf numFmtId="2" fontId="12" fillId="2" borderId="60" xfId="0" applyNumberFormat="1" applyFont="1" applyBorder="1" applyProtection="1"/>
    <xf numFmtId="0" fontId="12" fillId="2" borderId="0" xfId="0" applyNumberFormat="1" applyFont="1" applyBorder="1" applyAlignment="1" applyProtection="1">
      <alignment horizontal="center"/>
    </xf>
    <xf numFmtId="39" fontId="12" fillId="2" borderId="61" xfId="0" applyNumberFormat="1" applyFont="1" applyBorder="1" applyProtection="1"/>
    <xf numFmtId="39" fontId="12" fillId="12" borderId="3" xfId="0" applyNumberFormat="1" applyFont="1" applyFill="1" applyBorder="1" applyProtection="1"/>
    <xf numFmtId="39" fontId="12" fillId="2" borderId="70" xfId="0" applyNumberFormat="1" applyFont="1" applyBorder="1" applyProtection="1"/>
    <xf numFmtId="0" fontId="12" fillId="2" borderId="61" xfId="0" applyNumberFormat="1" applyFont="1" applyBorder="1" applyProtection="1"/>
    <xf numFmtId="2" fontId="12" fillId="14" borderId="4" xfId="0" applyNumberFormat="1" applyFont="1" applyFill="1" applyBorder="1" applyAlignment="1" applyProtection="1">
      <alignment horizontal="center" wrapText="1"/>
      <protection locked="0"/>
    </xf>
    <xf numFmtId="0" fontId="12" fillId="2" borderId="56" xfId="0" applyNumberFormat="1" applyFont="1" applyBorder="1" applyAlignment="1" applyProtection="1">
      <alignment horizontal="center" wrapText="1"/>
    </xf>
    <xf numFmtId="2" fontId="12" fillId="2" borderId="62" xfId="0" applyNumberFormat="1" applyFont="1" applyBorder="1" applyProtection="1"/>
    <xf numFmtId="2" fontId="12" fillId="2" borderId="0" xfId="0" applyNumberFormat="1" applyFont="1" applyBorder="1" applyProtection="1"/>
    <xf numFmtId="39" fontId="12" fillId="2" borderId="71" xfId="0" applyNumberFormat="1" applyFont="1" applyBorder="1" applyProtection="1"/>
    <xf numFmtId="39" fontId="12" fillId="12" borderId="46" xfId="0" applyNumberFormat="1" applyFont="1" applyFill="1" applyBorder="1" applyProtection="1"/>
    <xf numFmtId="2" fontId="12" fillId="0" borderId="56" xfId="0" applyNumberFormat="1" applyFont="1" applyFill="1" applyBorder="1" applyAlignment="1" applyProtection="1">
      <alignment horizontal="center" wrapText="1"/>
    </xf>
    <xf numFmtId="39" fontId="12" fillId="12" borderId="0" xfId="0" applyNumberFormat="1" applyFont="1" applyFill="1" applyBorder="1" applyProtection="1"/>
    <xf numFmtId="0" fontId="12" fillId="0" borderId="56" xfId="0" applyNumberFormat="1" applyFont="1" applyFill="1" applyBorder="1" applyAlignment="1" applyProtection="1">
      <alignment horizontal="center" wrapText="1"/>
    </xf>
    <xf numFmtId="0" fontId="12" fillId="2" borderId="63" xfId="0" applyNumberFormat="1" applyFont="1" applyBorder="1" applyProtection="1"/>
    <xf numFmtId="2" fontId="12" fillId="14" borderId="82" xfId="0" applyNumberFormat="1" applyFont="1" applyFill="1" applyBorder="1" applyAlignment="1" applyProtection="1">
      <alignment horizontal="center" wrapText="1"/>
      <protection locked="0"/>
    </xf>
    <xf numFmtId="0" fontId="12" fillId="2" borderId="65" xfId="0" applyNumberFormat="1" applyFont="1" applyBorder="1" applyAlignment="1" applyProtection="1">
      <alignment horizontal="center" wrapText="1"/>
    </xf>
    <xf numFmtId="2" fontId="12" fillId="2" borderId="66" xfId="0" applyNumberFormat="1" applyFont="1" applyBorder="1" applyProtection="1"/>
    <xf numFmtId="0" fontId="12" fillId="0" borderId="0" xfId="0" applyNumberFormat="1" applyFont="1" applyFill="1" applyBorder="1" applyAlignment="1" applyProtection="1">
      <alignment horizontal="center" wrapText="1"/>
    </xf>
    <xf numFmtId="0" fontId="12" fillId="2" borderId="0" xfId="0" applyNumberFormat="1" applyFont="1" applyBorder="1" applyAlignment="1" applyProtection="1">
      <alignment horizontal="center" wrapText="1"/>
    </xf>
    <xf numFmtId="39" fontId="10" fillId="2" borderId="72" xfId="0" applyNumberFormat="1" applyFont="1" applyBorder="1" applyProtection="1"/>
    <xf numFmtId="39" fontId="10" fillId="12" borderId="64" xfId="0" applyNumberFormat="1" applyFont="1" applyFill="1" applyBorder="1" applyProtection="1"/>
    <xf numFmtId="39" fontId="10" fillId="2" borderId="73" xfId="0" applyNumberFormat="1" applyFont="1" applyBorder="1" applyProtection="1"/>
    <xf numFmtId="37" fontId="12" fillId="0" borderId="0" xfId="0" applyNumberFormat="1" applyFont="1" applyFill="1" applyProtection="1"/>
    <xf numFmtId="0" fontId="12" fillId="2" borderId="5" xfId="0" applyNumberFormat="1" applyFont="1" applyBorder="1" applyAlignment="1" applyProtection="1">
      <alignment horizontal="right"/>
    </xf>
    <xf numFmtId="43" fontId="19" fillId="2" borderId="14" xfId="2" applyFont="1" applyFill="1" applyBorder="1" applyAlignment="1" applyProtection="1"/>
    <xf numFmtId="43" fontId="12" fillId="12" borderId="4" xfId="2" applyFont="1" applyFill="1" applyBorder="1" applyAlignment="1" applyProtection="1"/>
    <xf numFmtId="43" fontId="12" fillId="2" borderId="15" xfId="2" applyFont="1" applyFill="1" applyBorder="1" applyAlignment="1" applyProtection="1"/>
    <xf numFmtId="37" fontId="10" fillId="2" borderId="5" xfId="0" applyNumberFormat="1" applyFont="1" applyBorder="1" applyAlignment="1" applyProtection="1">
      <alignment horizontal="right"/>
    </xf>
    <xf numFmtId="43" fontId="10" fillId="2" borderId="40" xfId="2" applyFont="1" applyFill="1" applyBorder="1" applyProtection="1"/>
    <xf numFmtId="43" fontId="10" fillId="12" borderId="16" xfId="2" applyFont="1" applyFill="1" applyBorder="1" applyProtection="1"/>
    <xf numFmtId="43" fontId="10" fillId="2" borderId="77" xfId="2" applyFont="1" applyFill="1" applyBorder="1" applyProtection="1"/>
    <xf numFmtId="2" fontId="7" fillId="2" borderId="18" xfId="0" applyNumberFormat="1" applyFont="1" applyBorder="1" applyAlignment="1" applyProtection="1">
      <alignment horizontal="center" wrapText="1"/>
    </xf>
    <xf numFmtId="2" fontId="7" fillId="2" borderId="9" xfId="0" applyNumberFormat="1" applyFont="1" applyBorder="1" applyAlignment="1" applyProtection="1">
      <alignment horizontal="center" wrapText="1"/>
    </xf>
    <xf numFmtId="37" fontId="7" fillId="13" borderId="18" xfId="0" applyNumberFormat="1" applyFont="1" applyFill="1" applyBorder="1" applyAlignment="1">
      <alignment horizontal="center" wrapText="1"/>
    </xf>
    <xf numFmtId="2" fontId="2" fillId="0" borderId="22" xfId="2" applyNumberFormat="1" applyFont="1" applyFill="1" applyBorder="1" applyAlignment="1" applyProtection="1"/>
    <xf numFmtId="37" fontId="2" fillId="0" borderId="84" xfId="0" applyNumberFormat="1" applyFont="1" applyFill="1" applyBorder="1" applyAlignment="1" applyProtection="1">
      <alignment horizontal="center"/>
    </xf>
    <xf numFmtId="2" fontId="2" fillId="0" borderId="30" xfId="2" applyNumberFormat="1" applyFont="1" applyFill="1" applyBorder="1" applyAlignment="1" applyProtection="1"/>
    <xf numFmtId="2" fontId="2" fillId="0" borderId="10" xfId="2" applyNumberFormat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Protection="1"/>
    <xf numFmtId="165" fontId="2" fillId="0" borderId="0" xfId="2" applyNumberFormat="1" applyFont="1" applyFill="1" applyBorder="1" applyAlignment="1">
      <alignment horizontal="center"/>
    </xf>
    <xf numFmtId="37" fontId="6" fillId="0" borderId="33" xfId="0" applyFont="1" applyFill="1" applyBorder="1" applyAlignment="1" applyProtection="1">
      <alignment horizontal="center"/>
    </xf>
    <xf numFmtId="2" fontId="2" fillId="0" borderId="5" xfId="2" applyNumberFormat="1" applyFont="1" applyFill="1" applyBorder="1" applyAlignment="1" applyProtection="1"/>
    <xf numFmtId="37" fontId="6" fillId="0" borderId="25" xfId="0" applyFont="1" applyFill="1" applyBorder="1" applyAlignment="1" applyProtection="1">
      <alignment horizontal="left"/>
    </xf>
    <xf numFmtId="37" fontId="2" fillId="0" borderId="4" xfId="0" applyNumberFormat="1" applyFont="1" applyFill="1" applyBorder="1" applyAlignment="1" applyProtection="1">
      <alignment horizontal="center"/>
    </xf>
    <xf numFmtId="37" fontId="6" fillId="0" borderId="4" xfId="0" applyFont="1" applyFill="1" applyBorder="1" applyAlignment="1" applyProtection="1">
      <alignment horizontal="center"/>
    </xf>
    <xf numFmtId="37" fontId="6" fillId="0" borderId="99" xfId="0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/>
    </xf>
    <xf numFmtId="37" fontId="2" fillId="0" borderId="5" xfId="0" applyFont="1" applyFill="1" applyBorder="1" applyAlignment="1" applyProtection="1">
      <alignment horizontal="center"/>
    </xf>
    <xf numFmtId="37" fontId="2" fillId="0" borderId="15" xfId="0" applyFont="1" applyFill="1" applyBorder="1" applyAlignment="1" applyProtection="1">
      <alignment horizontal="center"/>
    </xf>
    <xf numFmtId="2" fontId="2" fillId="0" borderId="103" xfId="2" applyNumberFormat="1" applyFont="1" applyFill="1" applyBorder="1" applyAlignment="1" applyProtection="1"/>
    <xf numFmtId="37" fontId="2" fillId="0" borderId="102" xfId="0" applyNumberFormat="1" applyFont="1" applyFill="1" applyBorder="1" applyAlignment="1" applyProtection="1">
      <alignment horizontal="center"/>
    </xf>
    <xf numFmtId="37" fontId="2" fillId="0" borderId="103" xfId="0" applyFont="1" applyFill="1" applyBorder="1" applyAlignment="1">
      <alignment wrapText="1"/>
    </xf>
    <xf numFmtId="37" fontId="2" fillId="0" borderId="107" xfId="0" applyNumberFormat="1" applyFont="1" applyFill="1" applyBorder="1" applyAlignment="1" applyProtection="1">
      <alignment horizontal="center"/>
    </xf>
    <xf numFmtId="37" fontId="20" fillId="2" borderId="103" xfId="0" applyFont="1" applyBorder="1" applyAlignment="1">
      <alignment horizontal="center" vertical="center"/>
    </xf>
    <xf numFmtId="167" fontId="2" fillId="0" borderId="102" xfId="0" applyNumberFormat="1" applyFont="1" applyFill="1" applyBorder="1" applyAlignment="1">
      <alignment wrapText="1"/>
    </xf>
    <xf numFmtId="37" fontId="20" fillId="2" borderId="108" xfId="0" applyFont="1" applyBorder="1" applyAlignment="1">
      <alignment horizontal="center" vertical="center"/>
    </xf>
    <xf numFmtId="37" fontId="2" fillId="2" borderId="103" xfId="0" applyFont="1" applyBorder="1" applyAlignment="1">
      <alignment horizontal="center" vertical="center"/>
    </xf>
    <xf numFmtId="37" fontId="2" fillId="0" borderId="109" xfId="0" applyFont="1" applyFill="1" applyBorder="1" applyAlignment="1">
      <alignment horizontal="center" vertical="center"/>
    </xf>
    <xf numFmtId="37" fontId="2" fillId="2" borderId="108" xfId="0" applyFont="1" applyBorder="1" applyAlignment="1">
      <alignment horizontal="center" vertical="center"/>
    </xf>
    <xf numFmtId="37" fontId="2" fillId="2" borderId="109" xfId="0" applyFont="1" applyBorder="1" applyAlignment="1">
      <alignment horizontal="center" vertical="center"/>
    </xf>
    <xf numFmtId="37" fontId="2" fillId="2" borderId="103" xfId="0" applyFont="1" applyBorder="1" applyAlignment="1">
      <alignment horizontal="center" vertical="center" wrapText="1"/>
    </xf>
    <xf numFmtId="37" fontId="2" fillId="2" borderId="109" xfId="0" applyFont="1" applyBorder="1" applyAlignment="1">
      <alignment horizontal="center" vertical="center" wrapText="1"/>
    </xf>
    <xf numFmtId="37" fontId="2" fillId="2" borderId="14" xfId="0" applyFont="1" applyBorder="1" applyAlignment="1">
      <alignment horizontal="center" vertical="center" wrapText="1"/>
    </xf>
    <xf numFmtId="37" fontId="6" fillId="0" borderId="4" xfId="0" applyFont="1" applyFill="1" applyBorder="1" applyAlignment="1" applyProtection="1">
      <alignment horizontal="left"/>
    </xf>
    <xf numFmtId="37" fontId="6" fillId="0" borderId="111" xfId="0" applyFont="1" applyFill="1" applyBorder="1" applyAlignment="1" applyProtection="1">
      <alignment horizontal="center"/>
    </xf>
    <xf numFmtId="37" fontId="6" fillId="0" borderId="14" xfId="0" applyFont="1" applyFill="1" applyBorder="1" applyAlignment="1" applyProtection="1">
      <alignment horizontal="center"/>
    </xf>
    <xf numFmtId="2" fontId="2" fillId="0" borderId="102" xfId="2" applyNumberFormat="1" applyFont="1" applyFill="1" applyBorder="1" applyAlignment="1" applyProtection="1"/>
    <xf numFmtId="37" fontId="6" fillId="0" borderId="18" xfId="0" applyFont="1" applyFill="1" applyBorder="1" applyAlignment="1" applyProtection="1">
      <alignment horizontal="center"/>
    </xf>
    <xf numFmtId="37" fontId="6" fillId="2" borderId="22" xfId="0" applyNumberFormat="1" applyFont="1" applyBorder="1" applyAlignment="1" applyProtection="1">
      <alignment wrapText="1"/>
    </xf>
    <xf numFmtId="37" fontId="2" fillId="2" borderId="29" xfId="0" applyNumberFormat="1" applyFont="1" applyBorder="1" applyAlignment="1" applyProtection="1">
      <alignment horizontal="center"/>
    </xf>
    <xf numFmtId="2" fontId="2" fillId="2" borderId="4" xfId="2" applyNumberFormat="1" applyFont="1" applyFill="1" applyBorder="1" applyAlignment="1" applyProtection="1"/>
    <xf numFmtId="37" fontId="2" fillId="2" borderId="5" xfId="0" applyNumberFormat="1" applyFont="1" applyBorder="1" applyAlignment="1" applyProtection="1">
      <alignment horizontal="center"/>
    </xf>
    <xf numFmtId="37" fontId="6" fillId="2" borderId="4" xfId="0" applyNumberFormat="1" applyFont="1" applyBorder="1" applyAlignment="1" applyProtection="1">
      <alignment wrapText="1"/>
    </xf>
    <xf numFmtId="2" fontId="2" fillId="0" borderId="4" xfId="2" applyNumberFormat="1" applyFont="1" applyFill="1" applyBorder="1" applyAlignment="1" applyProtection="1">
      <alignment horizontal="right" vertical="center"/>
    </xf>
    <xf numFmtId="37" fontId="2" fillId="2" borderId="38" xfId="0" applyNumberFormat="1" applyFont="1" applyBorder="1" applyAlignment="1" applyProtection="1">
      <alignment horizontal="center"/>
    </xf>
    <xf numFmtId="37" fontId="6" fillId="2" borderId="25" xfId="0" applyNumberFormat="1" applyFont="1" applyBorder="1" applyAlignment="1" applyProtection="1">
      <alignment wrapText="1"/>
    </xf>
    <xf numFmtId="37" fontId="6" fillId="2" borderId="28" xfId="0" applyNumberFormat="1" applyFont="1" applyBorder="1" applyAlignment="1" applyProtection="1">
      <alignment wrapText="1"/>
    </xf>
    <xf numFmtId="2" fontId="2" fillId="0" borderId="12" xfId="2" applyNumberFormat="1" applyFont="1" applyFill="1" applyBorder="1" applyAlignment="1" applyProtection="1"/>
    <xf numFmtId="37" fontId="2" fillId="2" borderId="106" xfId="0" applyNumberFormat="1" applyFont="1" applyBorder="1" applyAlignment="1" applyProtection="1">
      <alignment horizontal="center"/>
    </xf>
    <xf numFmtId="37" fontId="6" fillId="2" borderId="103" xfId="0" applyNumberFormat="1" applyFont="1" applyBorder="1" applyAlignment="1" applyProtection="1">
      <alignment wrapText="1"/>
    </xf>
    <xf numFmtId="37" fontId="2" fillId="2" borderId="103" xfId="0" applyNumberFormat="1" applyFont="1" applyBorder="1" applyAlignment="1" applyProtection="1">
      <alignment horizontal="center"/>
    </xf>
    <xf numFmtId="37" fontId="2" fillId="2" borderId="102" xfId="0" applyNumberFormat="1" applyFont="1" applyBorder="1" applyAlignment="1" applyProtection="1">
      <alignment horizontal="center"/>
    </xf>
    <xf numFmtId="37" fontId="2" fillId="2" borderId="107" xfId="0" applyNumberFormat="1" applyFont="1" applyBorder="1" applyAlignment="1" applyProtection="1">
      <alignment horizontal="center"/>
    </xf>
    <xf numFmtId="2" fontId="2" fillId="0" borderId="29" xfId="2" applyNumberFormat="1" applyFont="1" applyFill="1" applyBorder="1" applyAlignment="1" applyProtection="1"/>
    <xf numFmtId="2" fontId="2" fillId="2" borderId="0" xfId="2" applyNumberFormat="1" applyFont="1" applyFill="1" applyBorder="1" applyAlignment="1" applyProtection="1"/>
    <xf numFmtId="2" fontId="21" fillId="0" borderId="4" xfId="0" applyNumberFormat="1" applyFont="1" applyFill="1" applyBorder="1" applyAlignment="1">
      <alignment vertical="center"/>
    </xf>
    <xf numFmtId="2" fontId="3" fillId="0" borderId="41" xfId="2" applyNumberFormat="1" applyFont="1" applyFill="1" applyBorder="1"/>
    <xf numFmtId="2" fontId="3" fillId="0" borderId="52" xfId="2" applyNumberFormat="1" applyFont="1" applyFill="1" applyBorder="1"/>
    <xf numFmtId="2" fontId="3" fillId="0" borderId="18" xfId="2" applyNumberFormat="1" applyFont="1" applyFill="1" applyBorder="1"/>
    <xf numFmtId="2" fontId="3" fillId="2" borderId="18" xfId="2" applyNumberFormat="1" applyFont="1" applyFill="1" applyBorder="1"/>
    <xf numFmtId="2" fontId="3" fillId="13" borderId="0" xfId="2" applyNumberFormat="1" applyFont="1" applyFill="1" applyBorder="1"/>
    <xf numFmtId="37" fontId="22" fillId="2" borderId="80" xfId="0" applyNumberFormat="1" applyFont="1" applyBorder="1" applyAlignment="1" applyProtection="1">
      <alignment horizontal="center" wrapText="1"/>
    </xf>
    <xf numFmtId="39" fontId="22" fillId="2" borderId="81" xfId="0" applyNumberFormat="1" applyFont="1" applyBorder="1" applyAlignment="1" applyProtection="1">
      <alignment horizontal="center" wrapText="1"/>
    </xf>
    <xf numFmtId="37" fontId="22" fillId="2" borderId="0" xfId="0" applyNumberFormat="1" applyFont="1" applyAlignment="1">
      <alignment horizontal="center"/>
    </xf>
    <xf numFmtId="37" fontId="22" fillId="16" borderId="23" xfId="0" applyNumberFormat="1" applyFont="1" applyFill="1" applyBorder="1" applyAlignment="1" applyProtection="1">
      <alignment horizontal="center" vertical="center"/>
    </xf>
    <xf numFmtId="37" fontId="22" fillId="16" borderId="24" xfId="0" applyNumberFormat="1" applyFont="1" applyFill="1" applyBorder="1" applyAlignment="1" applyProtection="1">
      <alignment horizontal="center" vertical="center"/>
    </xf>
    <xf numFmtId="37" fontId="22" fillId="16" borderId="85" xfId="0" applyNumberFormat="1" applyFont="1" applyFill="1" applyBorder="1" applyAlignment="1" applyProtection="1">
      <alignment horizontal="center" vertical="center"/>
    </xf>
    <xf numFmtId="37" fontId="22" fillId="13" borderId="0" xfId="0" applyNumberFormat="1" applyFont="1" applyFill="1" applyBorder="1" applyAlignment="1" applyProtection="1">
      <alignment horizontal="center" vertical="center"/>
    </xf>
    <xf numFmtId="37" fontId="14" fillId="2" borderId="51" xfId="0" applyNumberFormat="1" applyFont="1" applyBorder="1" applyProtection="1"/>
    <xf numFmtId="39" fontId="14" fillId="2" borderId="54" xfId="0" applyNumberFormat="1" applyFont="1" applyBorder="1" applyProtection="1"/>
    <xf numFmtId="37" fontId="14" fillId="17" borderId="92" xfId="0" applyNumberFormat="1" applyFont="1" applyFill="1" applyBorder="1" applyProtection="1"/>
    <xf numFmtId="39" fontId="14" fillId="13" borderId="0" xfId="0" applyNumberFormat="1" applyFont="1" applyFill="1" applyBorder="1" applyProtection="1">
      <protection locked="0"/>
    </xf>
    <xf numFmtId="37" fontId="14" fillId="2" borderId="0" xfId="0" applyNumberFormat="1" applyFont="1"/>
    <xf numFmtId="37" fontId="14" fillId="2" borderId="14" xfId="0" applyNumberFormat="1" applyFont="1" applyBorder="1" applyProtection="1"/>
    <xf numFmtId="37" fontId="14" fillId="2" borderId="2" xfId="0" applyNumberFormat="1" applyFont="1" applyBorder="1" applyProtection="1"/>
    <xf numFmtId="37" fontId="14" fillId="17" borderId="15" xfId="0" applyNumberFormat="1" applyFont="1" applyFill="1" applyBorder="1" applyProtection="1"/>
    <xf numFmtId="37" fontId="14" fillId="2" borderId="19" xfId="0" applyNumberFormat="1" applyFont="1" applyBorder="1" applyProtection="1"/>
    <xf numFmtId="37" fontId="14" fillId="2" borderId="4" xfId="0" applyNumberFormat="1" applyFont="1" applyBorder="1" applyProtection="1"/>
    <xf numFmtId="37" fontId="14" fillId="17" borderId="93" xfId="0" applyNumberFormat="1" applyFont="1" applyFill="1" applyBorder="1" applyProtection="1"/>
    <xf numFmtId="37" fontId="14" fillId="17" borderId="34" xfId="0" applyNumberFormat="1" applyFont="1" applyFill="1" applyBorder="1" applyProtection="1"/>
    <xf numFmtId="37" fontId="14" fillId="2" borderId="25" xfId="0" applyNumberFormat="1" applyFont="1" applyBorder="1" applyProtection="1"/>
    <xf numFmtId="39" fontId="14" fillId="2" borderId="30" xfId="0" applyNumberFormat="1" applyFont="1" applyBorder="1" applyAlignment="1" applyProtection="1">
      <alignment horizontal="right" vertical="center"/>
    </xf>
    <xf numFmtId="39" fontId="14" fillId="18" borderId="92" xfId="0" applyNumberFormat="1" applyFont="1" applyFill="1" applyBorder="1" applyAlignment="1" applyProtection="1">
      <protection locked="0"/>
    </xf>
    <xf numFmtId="37" fontId="14" fillId="2" borderId="0" xfId="0" applyNumberFormat="1" applyFont="1" applyBorder="1" applyAlignment="1">
      <alignment horizontal="center" vertical="center" wrapText="1"/>
    </xf>
    <xf numFmtId="39" fontId="14" fillId="2" borderId="25" xfId="0" applyNumberFormat="1" applyFont="1" applyBorder="1" applyAlignment="1" applyProtection="1">
      <alignment horizontal="right" vertical="center"/>
    </xf>
    <xf numFmtId="39" fontId="14" fillId="18" borderId="15" xfId="0" applyNumberFormat="1" applyFont="1" applyFill="1" applyBorder="1" applyAlignment="1" applyProtection="1">
      <protection locked="0"/>
    </xf>
    <xf numFmtId="37" fontId="22" fillId="2" borderId="0" xfId="0" applyNumberFormat="1" applyFont="1" applyAlignment="1">
      <alignment horizontal="center" wrapText="1"/>
    </xf>
    <xf numFmtId="39" fontId="22" fillId="2" borderId="25" xfId="0" applyNumberFormat="1" applyFont="1" applyBorder="1" applyAlignment="1" applyProtection="1">
      <alignment horizontal="right" vertical="center"/>
    </xf>
    <xf numFmtId="39" fontId="22" fillId="2" borderId="4" xfId="0" applyNumberFormat="1" applyFont="1" applyBorder="1" applyAlignment="1" applyProtection="1">
      <alignment horizontal="right"/>
    </xf>
    <xf numFmtId="37" fontId="22" fillId="2" borderId="4" xfId="0" applyNumberFormat="1" applyFont="1" applyBorder="1" applyAlignment="1" applyProtection="1">
      <alignment horizontal="right"/>
    </xf>
    <xf numFmtId="39" fontId="14" fillId="18" borderId="36" xfId="0" applyNumberFormat="1" applyFont="1" applyFill="1" applyBorder="1" applyAlignment="1" applyProtection="1">
      <protection locked="0"/>
    </xf>
    <xf numFmtId="37" fontId="14" fillId="12" borderId="6" xfId="0" applyNumberFormat="1" applyFont="1" applyFill="1" applyBorder="1" applyProtection="1"/>
    <xf numFmtId="39" fontId="14" fillId="12" borderId="36" xfId="0" applyNumberFormat="1" applyFont="1" applyFill="1" applyBorder="1" applyProtection="1"/>
    <xf numFmtId="37" fontId="22" fillId="2" borderId="22" xfId="0" applyNumberFormat="1" applyFont="1" applyBorder="1" applyAlignment="1" applyProtection="1">
      <alignment horizontal="center"/>
    </xf>
    <xf numFmtId="39" fontId="22" fillId="2" borderId="92" xfId="0" applyNumberFormat="1" applyFont="1" applyBorder="1" applyAlignment="1" applyProtection="1">
      <alignment horizontal="center"/>
    </xf>
    <xf numFmtId="166" fontId="14" fillId="2" borderId="4" xfId="0" applyNumberFormat="1" applyFont="1" applyBorder="1" applyProtection="1"/>
    <xf numFmtId="166" fontId="14" fillId="2" borderId="15" xfId="0" applyNumberFormat="1" applyFont="1" applyBorder="1" applyProtection="1"/>
    <xf numFmtId="166" fontId="14" fillId="0" borderId="4" xfId="0" applyNumberFormat="1" applyFont="1" applyFill="1" applyBorder="1" applyProtection="1"/>
    <xf numFmtId="166" fontId="14" fillId="2" borderId="16" xfId="0" applyNumberFormat="1" applyFont="1" applyBorder="1" applyProtection="1"/>
    <xf numFmtId="166" fontId="14" fillId="2" borderId="77" xfId="0" applyNumberFormat="1" applyFont="1" applyBorder="1" applyProtection="1"/>
    <xf numFmtId="37" fontId="2" fillId="2" borderId="116" xfId="0" applyFont="1" applyBorder="1" applyAlignment="1">
      <alignment horizontal="center" wrapText="1"/>
    </xf>
    <xf numFmtId="37" fontId="6" fillId="2" borderId="115" xfId="0" applyFont="1" applyBorder="1" applyAlignment="1">
      <alignment wrapText="1"/>
    </xf>
    <xf numFmtId="37" fontId="2" fillId="2" borderId="117" xfId="0" applyNumberFormat="1" applyFont="1" applyBorder="1" applyAlignment="1" applyProtection="1">
      <alignment horizontal="center"/>
    </xf>
    <xf numFmtId="37" fontId="2" fillId="13" borderId="35" xfId="0" applyNumberFormat="1" applyFont="1" applyFill="1" applyBorder="1" applyAlignment="1" applyProtection="1">
      <alignment horizontal="center" vertical="center"/>
    </xf>
    <xf numFmtId="37" fontId="6" fillId="2" borderId="4" xfId="0" applyNumberFormat="1" applyFont="1" applyBorder="1" applyAlignment="1" applyProtection="1">
      <alignment horizontal="left" wrapText="1"/>
    </xf>
    <xf numFmtId="2" fontId="2" fillId="0" borderId="117" xfId="2" applyNumberFormat="1" applyFont="1" applyFill="1" applyBorder="1"/>
    <xf numFmtId="37" fontId="2" fillId="0" borderId="118" xfId="0" applyFont="1" applyFill="1" applyBorder="1" applyAlignment="1">
      <alignment horizontal="center"/>
    </xf>
    <xf numFmtId="37" fontId="2" fillId="0" borderId="120" xfId="0" applyFont="1" applyFill="1" applyBorder="1" applyAlignment="1">
      <alignment horizontal="center"/>
    </xf>
    <xf numFmtId="37" fontId="2" fillId="0" borderId="119" xfId="0" applyNumberFormat="1" applyFont="1" applyFill="1" applyBorder="1" applyAlignment="1" applyProtection="1">
      <alignment horizontal="center"/>
    </xf>
    <xf numFmtId="37" fontId="12" fillId="0" borderId="4" xfId="0" applyFont="1" applyFill="1" applyBorder="1" applyAlignment="1">
      <alignment horizontal="left"/>
    </xf>
    <xf numFmtId="37" fontId="12" fillId="2" borderId="4" xfId="0" applyFont="1" applyBorder="1" applyAlignment="1">
      <alignment horizontal="left"/>
    </xf>
    <xf numFmtId="0" fontId="10" fillId="2" borderId="9" xfId="0" applyNumberFormat="1" applyFont="1" applyBorder="1" applyAlignment="1" applyProtection="1">
      <alignment horizontal="center"/>
    </xf>
    <xf numFmtId="0" fontId="10" fillId="2" borderId="41" xfId="0" applyNumberFormat="1" applyFont="1" applyBorder="1" applyAlignment="1" applyProtection="1">
      <alignment horizontal="center"/>
    </xf>
    <xf numFmtId="0" fontId="10" fillId="2" borderId="42" xfId="0" applyNumberFormat="1" applyFont="1" applyBorder="1" applyAlignment="1" applyProtection="1">
      <alignment horizontal="center"/>
    </xf>
    <xf numFmtId="37" fontId="12" fillId="6" borderId="4" xfId="0" applyNumberFormat="1" applyFont="1" applyFill="1" applyBorder="1" applyAlignment="1" applyProtection="1">
      <alignment horizontal="center"/>
      <protection locked="0"/>
    </xf>
    <xf numFmtId="0" fontId="12" fillId="6" borderId="4" xfId="0" applyNumberFormat="1" applyFont="1" applyFill="1" applyBorder="1" applyAlignment="1" applyProtection="1">
      <alignment horizontal="center"/>
      <protection locked="0"/>
    </xf>
    <xf numFmtId="0" fontId="12" fillId="6" borderId="4" xfId="0" quotePrefix="1" applyNumberFormat="1" applyFont="1" applyFill="1" applyBorder="1" applyAlignment="1" applyProtection="1">
      <alignment horizontal="center"/>
      <protection locked="0"/>
    </xf>
    <xf numFmtId="37" fontId="14" fillId="0" borderId="0" xfId="0" applyNumberFormat="1" applyFont="1" applyFill="1" applyAlignment="1" applyProtection="1">
      <alignment wrapText="1"/>
    </xf>
    <xf numFmtId="37" fontId="7" fillId="2" borderId="78" xfId="0" applyNumberFormat="1" applyFont="1" applyBorder="1" applyAlignment="1" applyProtection="1">
      <alignment horizontal="center" wrapText="1"/>
    </xf>
    <xf numFmtId="37" fontId="7" fillId="2" borderId="17" xfId="0" applyNumberFormat="1" applyFont="1" applyBorder="1" applyAlignment="1" applyProtection="1">
      <alignment horizontal="center" wrapText="1"/>
    </xf>
    <xf numFmtId="37" fontId="2" fillId="2" borderId="21" xfId="0" applyNumberFormat="1" applyFont="1" applyBorder="1" applyAlignment="1" applyProtection="1">
      <alignment horizontal="center" wrapText="1"/>
    </xf>
    <xf numFmtId="37" fontId="2" fillId="2" borderId="43" xfId="0" applyNumberFormat="1" applyFont="1" applyBorder="1" applyAlignment="1" applyProtection="1">
      <alignment horizontal="center" wrapText="1"/>
    </xf>
    <xf numFmtId="0" fontId="3" fillId="2" borderId="9" xfId="0" applyNumberFormat="1" applyFont="1" applyBorder="1" applyAlignment="1">
      <alignment wrapText="1"/>
    </xf>
    <xf numFmtId="0" fontId="3" fillId="2" borderId="41" xfId="0" applyNumberFormat="1" applyFont="1" applyBorder="1" applyAlignment="1">
      <alignment wrapText="1"/>
    </xf>
    <xf numFmtId="0" fontId="3" fillId="2" borderId="42" xfId="0" applyNumberFormat="1" applyFont="1" applyBorder="1" applyAlignment="1">
      <alignment wrapText="1"/>
    </xf>
    <xf numFmtId="0" fontId="7" fillId="2" borderId="86" xfId="0" applyNumberFormat="1" applyFont="1" applyBorder="1" applyAlignment="1">
      <alignment wrapText="1"/>
    </xf>
    <xf numFmtId="0" fontId="7" fillId="2" borderId="87" xfId="0" applyNumberFormat="1" applyFont="1" applyBorder="1" applyAlignment="1">
      <alignment wrapText="1"/>
    </xf>
    <xf numFmtId="0" fontId="7" fillId="2" borderId="88" xfId="0" applyNumberFormat="1" applyFont="1" applyBorder="1" applyAlignment="1">
      <alignment wrapText="1"/>
    </xf>
    <xf numFmtId="0" fontId="2" fillId="2" borderId="83" xfId="0" applyNumberFormat="1" applyFont="1" applyBorder="1" applyAlignment="1">
      <alignment wrapText="1"/>
    </xf>
    <xf numFmtId="0" fontId="2" fillId="2" borderId="43" xfId="0" applyNumberFormat="1" applyFont="1" applyBorder="1" applyAlignment="1">
      <alignment wrapText="1"/>
    </xf>
    <xf numFmtId="0" fontId="2" fillId="2" borderId="2" xfId="0" applyNumberFormat="1" applyFont="1" applyBorder="1" applyAlignment="1">
      <alignment wrapText="1"/>
    </xf>
    <xf numFmtId="0" fontId="2" fillId="5" borderId="83" xfId="0" applyNumberFormat="1" applyFont="1" applyFill="1" applyBorder="1" applyProtection="1"/>
    <xf numFmtId="0" fontId="2" fillId="5" borderId="43" xfId="0" applyNumberFormat="1" applyFont="1" applyFill="1" applyBorder="1" applyProtection="1"/>
    <xf numFmtId="0" fontId="2" fillId="5" borderId="2" xfId="0" applyNumberFormat="1" applyFont="1" applyFill="1" applyBorder="1" applyProtection="1"/>
    <xf numFmtId="0" fontId="7" fillId="2" borderId="83" xfId="0" applyNumberFormat="1" applyFont="1" applyBorder="1" applyAlignment="1">
      <alignment wrapText="1"/>
    </xf>
    <xf numFmtId="0" fontId="7" fillId="2" borderId="43" xfId="0" applyNumberFormat="1" applyFont="1" applyBorder="1" applyAlignment="1">
      <alignment wrapText="1"/>
    </xf>
    <xf numFmtId="0" fontId="7" fillId="2" borderId="89" xfId="0" applyNumberFormat="1" applyFont="1" applyBorder="1" applyAlignment="1">
      <alignment wrapText="1"/>
    </xf>
    <xf numFmtId="37" fontId="3" fillId="2" borderId="0" xfId="0" applyNumberFormat="1" applyFont="1" applyAlignment="1" applyProtection="1">
      <alignment wrapText="1"/>
    </xf>
    <xf numFmtId="37" fontId="3" fillId="2" borderId="0" xfId="0" applyNumberFormat="1" applyFont="1" applyBorder="1" applyAlignment="1" applyProtection="1">
      <alignment wrapText="1"/>
    </xf>
    <xf numFmtId="37" fontId="3" fillId="2" borderId="0" xfId="0" applyNumberFormat="1" applyFont="1" applyAlignment="1" applyProtection="1">
      <alignment horizontal="left" wrapText="1"/>
    </xf>
    <xf numFmtId="37" fontId="7" fillId="2" borderId="9" xfId="0" applyNumberFormat="1" applyFont="1" applyBorder="1" applyAlignment="1" applyProtection="1">
      <alignment horizontal="center" wrapText="1"/>
    </xf>
    <xf numFmtId="37" fontId="7" fillId="2" borderId="41" xfId="0" applyNumberFormat="1" applyFont="1" applyBorder="1" applyAlignment="1" applyProtection="1">
      <alignment horizontal="center" wrapText="1"/>
    </xf>
    <xf numFmtId="37" fontId="7" fillId="2" borderId="42" xfId="0" applyNumberFormat="1" applyFont="1" applyBorder="1" applyAlignment="1" applyProtection="1">
      <alignment horizontal="center" wrapText="1"/>
    </xf>
    <xf numFmtId="37" fontId="7" fillId="2" borderId="104" xfId="0" applyNumberFormat="1" applyFont="1" applyBorder="1" applyAlignment="1" applyProtection="1">
      <alignment horizontal="center" wrapText="1"/>
    </xf>
    <xf numFmtId="37" fontId="7" fillId="2" borderId="35" xfId="0" applyNumberFormat="1" applyFont="1" applyBorder="1" applyAlignment="1" applyProtection="1">
      <alignment horizontal="center" wrapText="1"/>
    </xf>
    <xf numFmtId="37" fontId="7" fillId="2" borderId="105" xfId="0" applyNumberFormat="1" applyFont="1" applyBorder="1" applyAlignment="1" applyProtection="1">
      <alignment horizontal="center" wrapText="1"/>
    </xf>
    <xf numFmtId="0" fontId="2" fillId="5" borderId="90" xfId="0" applyNumberFormat="1" applyFont="1" applyFill="1" applyBorder="1" applyProtection="1"/>
    <xf numFmtId="0" fontId="2" fillId="5" borderId="91" xfId="0" applyNumberFormat="1" applyFont="1" applyFill="1" applyBorder="1" applyProtection="1"/>
    <xf numFmtId="0" fontId="2" fillId="5" borderId="17" xfId="0" applyNumberFormat="1" applyFont="1" applyFill="1" applyBorder="1" applyProtection="1"/>
    <xf numFmtId="0" fontId="2" fillId="2" borderId="9" xfId="0" applyNumberFormat="1" applyFont="1" applyBorder="1" applyAlignment="1">
      <alignment wrapText="1"/>
    </xf>
    <xf numFmtId="0" fontId="2" fillId="2" borderId="41" xfId="0" applyNumberFormat="1" applyFont="1" applyBorder="1" applyAlignment="1">
      <alignment wrapText="1"/>
    </xf>
    <xf numFmtId="0" fontId="2" fillId="2" borderId="42" xfId="0" applyNumberFormat="1" applyFont="1" applyBorder="1" applyAlignment="1">
      <alignment wrapText="1"/>
    </xf>
    <xf numFmtId="0" fontId="3" fillId="2" borderId="23" xfId="0" applyNumberFormat="1" applyFont="1" applyBorder="1" applyAlignment="1">
      <alignment horizontal="center" wrapText="1"/>
    </xf>
    <xf numFmtId="0" fontId="3" fillId="2" borderId="24" xfId="0" applyNumberFormat="1" applyFont="1" applyBorder="1" applyAlignment="1">
      <alignment horizontal="center" wrapText="1"/>
    </xf>
    <xf numFmtId="0" fontId="3" fillId="2" borderId="85" xfId="0" applyNumberFormat="1" applyFont="1" applyBorder="1" applyAlignment="1">
      <alignment horizontal="center" wrapText="1"/>
    </xf>
    <xf numFmtId="0" fontId="3" fillId="2" borderId="9" xfId="0" applyNumberFormat="1" applyFont="1" applyBorder="1" applyAlignment="1">
      <alignment horizontal="center" wrapText="1"/>
    </xf>
    <xf numFmtId="0" fontId="3" fillId="2" borderId="41" xfId="0" applyNumberFormat="1" applyFont="1" applyBorder="1" applyAlignment="1">
      <alignment horizontal="center" wrapText="1"/>
    </xf>
    <xf numFmtId="0" fontId="3" fillId="2" borderId="42" xfId="0" applyNumberFormat="1" applyFont="1" applyBorder="1" applyAlignment="1">
      <alignment horizontal="center" wrapText="1"/>
    </xf>
    <xf numFmtId="2" fontId="2" fillId="2" borderId="86" xfId="0" applyNumberFormat="1" applyFont="1" applyBorder="1" applyAlignment="1">
      <alignment wrapText="1"/>
    </xf>
    <xf numFmtId="2" fontId="2" fillId="2" borderId="28" xfId="0" applyNumberFormat="1" applyFont="1" applyBorder="1" applyAlignment="1">
      <alignment wrapText="1"/>
    </xf>
    <xf numFmtId="37" fontId="2" fillId="2" borderId="83" xfId="0" applyNumberFormat="1" applyFont="1" applyBorder="1" applyAlignment="1">
      <alignment horizontal="right" wrapText="1"/>
    </xf>
    <xf numFmtId="37" fontId="2" fillId="2" borderId="2" xfId="0" applyNumberFormat="1" applyFont="1" applyBorder="1" applyAlignment="1">
      <alignment horizontal="right" wrapText="1"/>
    </xf>
    <xf numFmtId="37" fontId="2" fillId="2" borderId="90" xfId="0" applyNumberFormat="1" applyFont="1" applyBorder="1" applyAlignment="1">
      <alignment horizontal="right" wrapText="1"/>
    </xf>
    <xf numFmtId="37" fontId="2" fillId="2" borderId="17" xfId="0" applyNumberFormat="1" applyFont="1" applyBorder="1" applyAlignment="1">
      <alignment horizontal="right" wrapText="1"/>
    </xf>
    <xf numFmtId="37" fontId="22" fillId="2" borderId="9" xfId="0" applyNumberFormat="1" applyFont="1" applyBorder="1" applyAlignment="1" applyProtection="1">
      <alignment horizontal="center"/>
    </xf>
    <xf numFmtId="37" fontId="22" fillId="2" borderId="41" xfId="0" applyNumberFormat="1" applyFont="1" applyBorder="1" applyAlignment="1" applyProtection="1">
      <alignment horizontal="center"/>
    </xf>
    <xf numFmtId="37" fontId="22" fillId="2" borderId="94" xfId="0" applyNumberFormat="1" applyFont="1" applyBorder="1" applyAlignment="1" applyProtection="1">
      <alignment horizontal="center"/>
    </xf>
    <xf numFmtId="37" fontId="22" fillId="16" borderId="9" xfId="0" applyNumberFormat="1" applyFont="1" applyFill="1" applyBorder="1" applyAlignment="1" applyProtection="1">
      <alignment horizontal="center" vertical="center"/>
    </xf>
    <xf numFmtId="37" fontId="22" fillId="16" borderId="41" xfId="0" applyNumberFormat="1" applyFont="1" applyFill="1" applyBorder="1" applyAlignment="1" applyProtection="1">
      <alignment horizontal="center" vertical="center"/>
    </xf>
    <xf numFmtId="37" fontId="22" fillId="16" borderId="42" xfId="0" applyNumberFormat="1" applyFont="1" applyFill="1" applyBorder="1" applyAlignment="1" applyProtection="1">
      <alignment horizontal="center" vertical="center"/>
    </xf>
    <xf numFmtId="37" fontId="22" fillId="2" borderId="86" xfId="0" applyNumberFormat="1" applyFont="1" applyBorder="1" applyAlignment="1" applyProtection="1">
      <alignment horizontal="center" vertical="center" wrapText="1"/>
    </xf>
    <xf numFmtId="37" fontId="22" fillId="2" borderId="87" xfId="0" applyNumberFormat="1" applyFont="1" applyBorder="1" applyAlignment="1" applyProtection="1">
      <alignment horizontal="center" vertical="center" wrapText="1"/>
    </xf>
    <xf numFmtId="37" fontId="22" fillId="2" borderId="28" xfId="0" applyNumberFormat="1" applyFont="1" applyBorder="1" applyAlignment="1" applyProtection="1">
      <alignment horizontal="center" vertical="center" wrapText="1"/>
    </xf>
    <xf numFmtId="37" fontId="22" fillId="2" borderId="83" xfId="0" applyNumberFormat="1" applyFont="1" applyBorder="1" applyAlignment="1" applyProtection="1">
      <alignment horizontal="center" vertical="center" wrapText="1"/>
    </xf>
    <xf numFmtId="37" fontId="22" fillId="2" borderId="43" xfId="0" applyNumberFormat="1" applyFont="1" applyBorder="1" applyAlignment="1" applyProtection="1">
      <alignment horizontal="center" vertical="center" wrapText="1"/>
    </xf>
    <xf numFmtId="37" fontId="22" fillId="2" borderId="2" xfId="0" applyNumberFormat="1" applyFont="1" applyBorder="1" applyAlignment="1" applyProtection="1">
      <alignment horizontal="center" vertical="center" wrapText="1"/>
    </xf>
    <xf numFmtId="37" fontId="14" fillId="2" borderId="83" xfId="0" applyNumberFormat="1" applyFont="1" applyBorder="1" applyProtection="1"/>
    <xf numFmtId="37" fontId="14" fillId="2" borderId="43" xfId="0" applyNumberFormat="1" applyFont="1" applyBorder="1" applyProtection="1"/>
    <xf numFmtId="37" fontId="14" fillId="2" borderId="2" xfId="0" applyNumberFormat="1" applyFont="1" applyBorder="1" applyProtection="1"/>
    <xf numFmtId="37" fontId="14" fillId="2" borderId="95" xfId="0" applyNumberFormat="1" applyFont="1" applyBorder="1" applyProtection="1"/>
    <xf numFmtId="37" fontId="14" fillId="2" borderId="38" xfId="0" applyNumberFormat="1" applyFont="1" applyBorder="1" applyProtection="1"/>
    <xf numFmtId="37" fontId="14" fillId="2" borderId="6" xfId="0" applyNumberFormat="1" applyFont="1" applyBorder="1" applyProtection="1"/>
    <xf numFmtId="37" fontId="14" fillId="12" borderId="79" xfId="0" applyNumberFormat="1" applyFont="1" applyFill="1" applyBorder="1" applyProtection="1"/>
    <xf numFmtId="37" fontId="14" fillId="12" borderId="0" xfId="0" applyNumberFormat="1" applyFont="1" applyFill="1" applyBorder="1" applyProtection="1"/>
    <xf numFmtId="37" fontId="22" fillId="2" borderId="86" xfId="0" applyNumberFormat="1" applyFont="1" applyBorder="1" applyAlignment="1" applyProtection="1"/>
    <xf numFmtId="37" fontId="22" fillId="2" borderId="87" xfId="0" applyNumberFormat="1" applyFont="1" applyBorder="1" applyAlignment="1" applyProtection="1"/>
    <xf numFmtId="37" fontId="22" fillId="2" borderId="28" xfId="0" applyNumberFormat="1" applyFont="1" applyBorder="1" applyAlignment="1" applyProtection="1"/>
    <xf numFmtId="0" fontId="14" fillId="2" borderId="83" xfId="0" applyNumberFormat="1" applyFont="1" applyBorder="1" applyProtection="1"/>
    <xf numFmtId="0" fontId="14" fillId="2" borderId="43" xfId="0" applyNumberFormat="1" applyFont="1" applyBorder="1" applyProtection="1"/>
    <xf numFmtId="0" fontId="14" fillId="2" borderId="2" xfId="0" applyNumberFormat="1" applyFont="1" applyBorder="1" applyProtection="1"/>
    <xf numFmtId="0" fontId="14" fillId="2" borderId="90" xfId="0" applyNumberFormat="1" applyFont="1" applyBorder="1" applyProtection="1"/>
    <xf numFmtId="0" fontId="14" fillId="2" borderId="91" xfId="0" applyNumberFormat="1" applyFont="1" applyBorder="1" applyProtection="1"/>
    <xf numFmtId="0" fontId="14" fillId="2" borderId="17" xfId="0" applyNumberFormat="1" applyFont="1" applyBorder="1" applyProtection="1"/>
    <xf numFmtId="37" fontId="14" fillId="2" borderId="83" xfId="0" applyNumberFormat="1" applyFont="1" applyBorder="1" applyAlignment="1" applyProtection="1"/>
    <xf numFmtId="37" fontId="14" fillId="2" borderId="43" xfId="0" applyNumberFormat="1" applyFont="1" applyBorder="1" applyAlignment="1" applyProtection="1"/>
    <xf numFmtId="37" fontId="14" fillId="2" borderId="2" xfId="0" applyNumberFormat="1" applyFont="1" applyBorder="1" applyAlignment="1" applyProtection="1"/>
  </cellXfs>
  <cellStyles count="6">
    <cellStyle name="Comma" xfId="2" builtinId="3"/>
    <cellStyle name="Currency" xfId="4" builtinId="4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</cellStyles>
  <dxfs count="3">
    <dxf>
      <font>
        <condense val="0"/>
        <extend val="0"/>
        <color indexed="51"/>
      </font>
      <fill>
        <patternFill>
          <bgColor indexed="1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109"/>
  <sheetViews>
    <sheetView topLeftCell="A13" zoomScale="80" zoomScaleNormal="80" workbookViewId="0">
      <selection activeCell="C35" sqref="C35"/>
    </sheetView>
  </sheetViews>
  <sheetFormatPr defaultColWidth="8.7109375" defaultRowHeight="14.25" x14ac:dyDescent="0.2"/>
  <cols>
    <col min="1" max="1" width="42" style="289" customWidth="1"/>
    <col min="2" max="2" width="52.85546875" style="289" customWidth="1"/>
    <col min="3" max="3" width="15" style="289" customWidth="1"/>
    <col min="4" max="4" width="15.85546875" style="289" customWidth="1"/>
    <col min="5" max="9" width="15" style="289" customWidth="1"/>
    <col min="10" max="10" width="22.7109375" style="289" customWidth="1"/>
    <col min="11" max="11" width="18.28515625" style="289" customWidth="1"/>
    <col min="12" max="19" width="15" style="289" customWidth="1"/>
    <col min="20" max="20" width="11.7109375" style="289" customWidth="1"/>
    <col min="21" max="16384" width="8.7109375" style="289"/>
  </cols>
  <sheetData>
    <row r="1" spans="1:20" ht="15" x14ac:dyDescent="0.25">
      <c r="A1" s="284" t="s">
        <v>5</v>
      </c>
      <c r="B1" s="510"/>
      <c r="C1" s="510"/>
      <c r="D1" s="285"/>
      <c r="E1" s="285"/>
      <c r="F1" s="285"/>
      <c r="G1" s="285"/>
      <c r="H1" s="285"/>
      <c r="I1" s="285"/>
      <c r="J1" s="286" t="s">
        <v>25</v>
      </c>
      <c r="K1" s="287"/>
      <c r="L1" s="287"/>
      <c r="M1" s="287"/>
      <c r="N1" s="287"/>
      <c r="O1" s="287"/>
      <c r="P1" s="287"/>
      <c r="Q1" s="287"/>
      <c r="R1" s="287"/>
      <c r="S1" s="287"/>
      <c r="T1" s="288"/>
    </row>
    <row r="2" spans="1:20" ht="15" x14ac:dyDescent="0.25">
      <c r="A2" s="284" t="s">
        <v>119</v>
      </c>
      <c r="B2" s="510"/>
      <c r="C2" s="510"/>
      <c r="D2" s="285"/>
      <c r="E2" s="285"/>
      <c r="F2" s="285"/>
      <c r="G2" s="285"/>
      <c r="H2" s="285"/>
      <c r="I2" s="285"/>
      <c r="J2" s="286" t="s">
        <v>2</v>
      </c>
      <c r="K2" s="287"/>
      <c r="L2" s="287"/>
      <c r="M2" s="287"/>
      <c r="N2" s="287"/>
      <c r="O2" s="287"/>
      <c r="P2" s="287"/>
      <c r="Q2" s="287"/>
      <c r="R2" s="287"/>
      <c r="S2" s="287"/>
      <c r="T2" s="288"/>
    </row>
    <row r="3" spans="1:20" ht="15" x14ac:dyDescent="0.25">
      <c r="A3" s="284" t="s">
        <v>120</v>
      </c>
      <c r="B3" s="511"/>
      <c r="C3" s="511"/>
      <c r="D3" s="285"/>
      <c r="E3" s="285"/>
      <c r="F3" s="285"/>
      <c r="G3" s="285"/>
      <c r="H3" s="285"/>
      <c r="I3" s="285"/>
      <c r="J3" s="286" t="s">
        <v>3</v>
      </c>
      <c r="K3" s="287"/>
      <c r="L3" s="287"/>
      <c r="M3" s="287"/>
      <c r="N3" s="287"/>
      <c r="O3" s="287"/>
      <c r="P3" s="287"/>
      <c r="Q3" s="287"/>
      <c r="R3" s="287"/>
      <c r="S3" s="287"/>
      <c r="T3" s="288"/>
    </row>
    <row r="4" spans="1:20" ht="15" x14ac:dyDescent="0.25">
      <c r="A4" s="284" t="s">
        <v>121</v>
      </c>
      <c r="B4" s="512"/>
      <c r="C4" s="511"/>
      <c r="D4" s="285"/>
      <c r="E4" s="285"/>
      <c r="F4" s="285"/>
      <c r="G4" s="285"/>
      <c r="H4" s="285"/>
      <c r="I4" s="285"/>
      <c r="J4" s="286" t="s">
        <v>1</v>
      </c>
      <c r="K4" s="287"/>
      <c r="L4" s="287"/>
      <c r="M4" s="287"/>
      <c r="N4" s="287"/>
      <c r="O4" s="287"/>
      <c r="P4" s="287"/>
      <c r="Q4" s="287"/>
      <c r="R4" s="287"/>
      <c r="S4" s="287"/>
      <c r="T4" s="288"/>
    </row>
    <row r="5" spans="1:20" ht="15" x14ac:dyDescent="0.25">
      <c r="A5" s="290" t="s">
        <v>68</v>
      </c>
      <c r="B5" s="510"/>
      <c r="C5" s="510"/>
      <c r="D5" s="291"/>
      <c r="E5" s="285"/>
      <c r="F5" s="285"/>
      <c r="G5" s="285"/>
      <c r="H5" s="285"/>
      <c r="I5" s="285"/>
      <c r="J5" s="286" t="s">
        <v>4</v>
      </c>
      <c r="K5" s="287"/>
      <c r="L5" s="287"/>
      <c r="M5" s="287"/>
      <c r="N5" s="287"/>
      <c r="O5" s="287"/>
      <c r="P5" s="287"/>
      <c r="Q5" s="287"/>
      <c r="R5" s="287"/>
      <c r="S5" s="287"/>
      <c r="T5" s="288"/>
    </row>
    <row r="6" spans="1:20" ht="15" x14ac:dyDescent="0.25">
      <c r="A6" s="285"/>
      <c r="B6" s="287"/>
      <c r="C6" s="287"/>
      <c r="D6" s="285"/>
      <c r="E6" s="285"/>
      <c r="F6" s="285"/>
      <c r="G6" s="285"/>
      <c r="H6" s="285"/>
      <c r="I6" s="285"/>
      <c r="J6" s="286" t="s">
        <v>108</v>
      </c>
      <c r="K6" s="287"/>
      <c r="L6" s="287"/>
      <c r="M6" s="287"/>
      <c r="N6" s="287"/>
      <c r="O6" s="287"/>
      <c r="P6" s="287"/>
      <c r="Q6" s="287"/>
      <c r="R6" s="287"/>
      <c r="S6" s="287"/>
      <c r="T6" s="288"/>
    </row>
    <row r="7" spans="1:20" s="298" customFormat="1" ht="15.75" thickBot="1" x14ac:dyDescent="0.3">
      <c r="A7" s="292"/>
      <c r="B7" s="293"/>
      <c r="C7" s="294"/>
      <c r="D7" s="294"/>
      <c r="E7" s="295"/>
      <c r="F7" s="295"/>
      <c r="G7" s="295"/>
      <c r="H7" s="295"/>
      <c r="I7" s="295"/>
      <c r="J7" s="296" t="s">
        <v>443</v>
      </c>
      <c r="K7" s="295"/>
      <c r="L7" s="294"/>
      <c r="M7" s="294"/>
      <c r="N7" s="294"/>
      <c r="O7" s="294"/>
      <c r="P7" s="294"/>
      <c r="Q7" s="294"/>
      <c r="R7" s="292"/>
      <c r="S7" s="292"/>
      <c r="T7" s="297"/>
    </row>
    <row r="8" spans="1:20" ht="15.75" thickBot="1" x14ac:dyDescent="0.3">
      <c r="A8" s="299"/>
      <c r="B8" s="299"/>
      <c r="C8" s="300" t="s">
        <v>31</v>
      </c>
      <c r="D8" s="301"/>
      <c r="E8" s="301"/>
      <c r="F8" s="301"/>
      <c r="G8" s="301"/>
      <c r="H8" s="301"/>
      <c r="I8" s="302"/>
      <c r="J8" s="293"/>
      <c r="K8" s="507" t="s">
        <v>34</v>
      </c>
      <c r="L8" s="508"/>
      <c r="M8" s="508"/>
      <c r="N8" s="508"/>
      <c r="O8" s="508"/>
      <c r="P8" s="508"/>
      <c r="Q8" s="508"/>
      <c r="R8" s="509"/>
      <c r="S8" s="299"/>
      <c r="T8" s="303"/>
    </row>
    <row r="9" spans="1:20" ht="66.75" thickBot="1" x14ac:dyDescent="0.35">
      <c r="A9" s="304" t="s">
        <v>26</v>
      </c>
      <c r="B9" s="304"/>
      <c r="C9" s="305" t="s">
        <v>30</v>
      </c>
      <c r="D9" s="306" t="s">
        <v>28</v>
      </c>
      <c r="E9" s="306" t="s">
        <v>81</v>
      </c>
      <c r="F9" s="68" t="s">
        <v>238</v>
      </c>
      <c r="G9" s="68" t="s">
        <v>239</v>
      </c>
      <c r="H9" s="68" t="s">
        <v>240</v>
      </c>
      <c r="I9" s="66" t="s">
        <v>241</v>
      </c>
      <c r="J9" s="307" t="s">
        <v>66</v>
      </c>
      <c r="K9" s="305" t="s">
        <v>82</v>
      </c>
      <c r="L9" s="306" t="s">
        <v>28</v>
      </c>
      <c r="M9" s="306" t="s">
        <v>83</v>
      </c>
      <c r="N9" s="68" t="s">
        <v>238</v>
      </c>
      <c r="O9" s="68" t="s">
        <v>239</v>
      </c>
      <c r="P9" s="68" t="s">
        <v>240</v>
      </c>
      <c r="Q9" s="66" t="s">
        <v>241</v>
      </c>
      <c r="R9" s="67" t="s">
        <v>0</v>
      </c>
      <c r="S9" s="299"/>
      <c r="T9" s="303"/>
    </row>
    <row r="10" spans="1:20" x14ac:dyDescent="0.2">
      <c r="A10" s="506" t="s">
        <v>352</v>
      </c>
      <c r="B10" s="506"/>
      <c r="C10" s="308"/>
      <c r="D10" s="308"/>
      <c r="E10" s="308"/>
      <c r="F10" s="308"/>
      <c r="G10" s="308"/>
      <c r="H10" s="308"/>
      <c r="I10" s="308"/>
      <c r="J10" s="309" t="s">
        <v>141</v>
      </c>
      <c r="K10" s="310">
        <f t="shared" ref="K10:K29" si="0">SUM($D$75*C10)</f>
        <v>0</v>
      </c>
      <c r="L10" s="310">
        <f t="shared" ref="L10:L29" si="1">SUM($D$76*D10)</f>
        <v>0</v>
      </c>
      <c r="M10" s="310">
        <f t="shared" ref="M10:M29" si="2">SUM($D$77*E10)</f>
        <v>0</v>
      </c>
      <c r="N10" s="310">
        <f t="shared" ref="N10:N29" si="3">SUM($D$78*F10)</f>
        <v>0</v>
      </c>
      <c r="O10" s="310">
        <f t="shared" ref="O10:O29" si="4">SUM($D$79*G10)</f>
        <v>0</v>
      </c>
      <c r="P10" s="310">
        <f t="shared" ref="P10:P29" si="5">SUM($D$80*H10)</f>
        <v>0</v>
      </c>
      <c r="Q10" s="310">
        <f t="shared" ref="Q10:Q29" si="6">SUM($D$81*I10)</f>
        <v>0</v>
      </c>
      <c r="R10" s="310">
        <f>SUM(K10:Q10)</f>
        <v>0</v>
      </c>
      <c r="S10" s="299"/>
      <c r="T10" s="303"/>
    </row>
    <row r="11" spans="1:20" x14ac:dyDescent="0.2">
      <c r="A11" s="506" t="s">
        <v>56</v>
      </c>
      <c r="B11" s="506"/>
      <c r="C11" s="308"/>
      <c r="D11" s="308"/>
      <c r="E11" s="308"/>
      <c r="F11" s="308"/>
      <c r="G11" s="308"/>
      <c r="H11" s="308"/>
      <c r="I11" s="308"/>
      <c r="J11" s="309" t="s">
        <v>58</v>
      </c>
      <c r="K11" s="310">
        <f t="shared" si="0"/>
        <v>0</v>
      </c>
      <c r="L11" s="310">
        <f t="shared" si="1"/>
        <v>0</v>
      </c>
      <c r="M11" s="310">
        <f t="shared" si="2"/>
        <v>0</v>
      </c>
      <c r="N11" s="310">
        <f t="shared" si="3"/>
        <v>0</v>
      </c>
      <c r="O11" s="310">
        <f t="shared" si="4"/>
        <v>0</v>
      </c>
      <c r="P11" s="310">
        <f t="shared" si="5"/>
        <v>0</v>
      </c>
      <c r="Q11" s="310">
        <f t="shared" si="6"/>
        <v>0</v>
      </c>
      <c r="R11" s="310">
        <f t="shared" ref="R11:R57" si="7">SUM(K11:Q11)</f>
        <v>0</v>
      </c>
      <c r="S11" s="299"/>
      <c r="T11" s="303"/>
    </row>
    <row r="12" spans="1:20" x14ac:dyDescent="0.2">
      <c r="A12" s="505" t="s">
        <v>57</v>
      </c>
      <c r="B12" s="505"/>
      <c r="C12" s="308"/>
      <c r="D12" s="308"/>
      <c r="E12" s="308"/>
      <c r="F12" s="308"/>
      <c r="G12" s="308"/>
      <c r="H12" s="308"/>
      <c r="I12" s="308"/>
      <c r="J12" s="309" t="s">
        <v>59</v>
      </c>
      <c r="K12" s="310">
        <f t="shared" si="0"/>
        <v>0</v>
      </c>
      <c r="L12" s="310">
        <f t="shared" si="1"/>
        <v>0</v>
      </c>
      <c r="M12" s="310">
        <f t="shared" si="2"/>
        <v>0</v>
      </c>
      <c r="N12" s="310">
        <f t="shared" si="3"/>
        <v>0</v>
      </c>
      <c r="O12" s="310">
        <f t="shared" si="4"/>
        <v>0</v>
      </c>
      <c r="P12" s="310">
        <f t="shared" si="5"/>
        <v>0</v>
      </c>
      <c r="Q12" s="310">
        <f t="shared" si="6"/>
        <v>0</v>
      </c>
      <c r="R12" s="310">
        <f t="shared" si="7"/>
        <v>0</v>
      </c>
      <c r="S12" s="299"/>
      <c r="T12" s="303"/>
    </row>
    <row r="13" spans="1:20" x14ac:dyDescent="0.2">
      <c r="A13" s="505" t="s">
        <v>353</v>
      </c>
      <c r="B13" s="505"/>
      <c r="C13" s="308"/>
      <c r="D13" s="308"/>
      <c r="E13" s="308"/>
      <c r="F13" s="308"/>
      <c r="G13" s="308"/>
      <c r="H13" s="308"/>
      <c r="I13" s="308"/>
      <c r="J13" s="309" t="s">
        <v>394</v>
      </c>
      <c r="K13" s="310">
        <f t="shared" si="0"/>
        <v>0</v>
      </c>
      <c r="L13" s="310">
        <f t="shared" si="1"/>
        <v>0</v>
      </c>
      <c r="M13" s="310">
        <f t="shared" si="2"/>
        <v>0</v>
      </c>
      <c r="N13" s="310">
        <f t="shared" si="3"/>
        <v>0</v>
      </c>
      <c r="O13" s="310">
        <f t="shared" si="4"/>
        <v>0</v>
      </c>
      <c r="P13" s="310">
        <f t="shared" si="5"/>
        <v>0</v>
      </c>
      <c r="Q13" s="310">
        <f t="shared" si="6"/>
        <v>0</v>
      </c>
      <c r="R13" s="310">
        <f t="shared" si="7"/>
        <v>0</v>
      </c>
      <c r="S13" s="299"/>
      <c r="T13" s="303"/>
    </row>
    <row r="14" spans="1:20" x14ac:dyDescent="0.2">
      <c r="A14" s="505" t="s">
        <v>354</v>
      </c>
      <c r="B14" s="505"/>
      <c r="C14" s="308"/>
      <c r="D14" s="308"/>
      <c r="E14" s="308"/>
      <c r="F14" s="308"/>
      <c r="G14" s="308"/>
      <c r="H14" s="308"/>
      <c r="I14" s="308"/>
      <c r="J14" s="309" t="s">
        <v>395</v>
      </c>
      <c r="K14" s="310">
        <f t="shared" si="0"/>
        <v>0</v>
      </c>
      <c r="L14" s="310">
        <f t="shared" si="1"/>
        <v>0</v>
      </c>
      <c r="M14" s="310">
        <f t="shared" si="2"/>
        <v>0</v>
      </c>
      <c r="N14" s="310">
        <f t="shared" si="3"/>
        <v>0</v>
      </c>
      <c r="O14" s="310">
        <f t="shared" si="4"/>
        <v>0</v>
      </c>
      <c r="P14" s="310">
        <f t="shared" si="5"/>
        <v>0</v>
      </c>
      <c r="Q14" s="310">
        <f t="shared" si="6"/>
        <v>0</v>
      </c>
      <c r="R14" s="310">
        <f t="shared" si="7"/>
        <v>0</v>
      </c>
      <c r="S14" s="299"/>
      <c r="T14" s="303"/>
    </row>
    <row r="15" spans="1:20" x14ac:dyDescent="0.2">
      <c r="A15" s="505" t="s">
        <v>142</v>
      </c>
      <c r="B15" s="505"/>
      <c r="C15" s="308"/>
      <c r="D15" s="308"/>
      <c r="E15" s="308"/>
      <c r="F15" s="308"/>
      <c r="G15" s="308"/>
      <c r="H15" s="308"/>
      <c r="I15" s="308"/>
      <c r="J15" s="309" t="s">
        <v>143</v>
      </c>
      <c r="K15" s="310">
        <f t="shared" si="0"/>
        <v>0</v>
      </c>
      <c r="L15" s="310">
        <f t="shared" si="1"/>
        <v>0</v>
      </c>
      <c r="M15" s="310">
        <f t="shared" si="2"/>
        <v>0</v>
      </c>
      <c r="N15" s="310">
        <f t="shared" si="3"/>
        <v>0</v>
      </c>
      <c r="O15" s="310">
        <f t="shared" si="4"/>
        <v>0</v>
      </c>
      <c r="P15" s="310">
        <f t="shared" si="5"/>
        <v>0</v>
      </c>
      <c r="Q15" s="310">
        <f t="shared" si="6"/>
        <v>0</v>
      </c>
      <c r="R15" s="310">
        <f t="shared" si="7"/>
        <v>0</v>
      </c>
      <c r="S15" s="299"/>
      <c r="T15" s="303"/>
    </row>
    <row r="16" spans="1:20" x14ac:dyDescent="0.2">
      <c r="A16" s="505" t="s">
        <v>355</v>
      </c>
      <c r="B16" s="505"/>
      <c r="C16" s="308"/>
      <c r="D16" s="308"/>
      <c r="E16" s="308"/>
      <c r="F16" s="308"/>
      <c r="G16" s="308"/>
      <c r="H16" s="308"/>
      <c r="I16" s="308"/>
      <c r="J16" s="309" t="s">
        <v>396</v>
      </c>
      <c r="K16" s="310">
        <f t="shared" si="0"/>
        <v>0</v>
      </c>
      <c r="L16" s="310">
        <f t="shared" si="1"/>
        <v>0</v>
      </c>
      <c r="M16" s="310">
        <f t="shared" si="2"/>
        <v>0</v>
      </c>
      <c r="N16" s="310">
        <f t="shared" si="3"/>
        <v>0</v>
      </c>
      <c r="O16" s="310">
        <f t="shared" si="4"/>
        <v>0</v>
      </c>
      <c r="P16" s="310">
        <f t="shared" si="5"/>
        <v>0</v>
      </c>
      <c r="Q16" s="310">
        <f t="shared" si="6"/>
        <v>0</v>
      </c>
      <c r="R16" s="310">
        <f t="shared" si="7"/>
        <v>0</v>
      </c>
      <c r="S16" s="299"/>
      <c r="T16" s="303"/>
    </row>
    <row r="17" spans="1:20" ht="12.6" customHeight="1" x14ac:dyDescent="0.2">
      <c r="A17" s="505" t="s">
        <v>67</v>
      </c>
      <c r="B17" s="505"/>
      <c r="C17" s="308"/>
      <c r="D17" s="308"/>
      <c r="E17" s="308"/>
      <c r="F17" s="308"/>
      <c r="G17" s="308"/>
      <c r="H17" s="308"/>
      <c r="I17" s="308"/>
      <c r="J17" s="309" t="s">
        <v>60</v>
      </c>
      <c r="K17" s="310">
        <f t="shared" si="0"/>
        <v>0</v>
      </c>
      <c r="L17" s="310">
        <f t="shared" si="1"/>
        <v>0</v>
      </c>
      <c r="M17" s="310">
        <f t="shared" si="2"/>
        <v>0</v>
      </c>
      <c r="N17" s="310">
        <f t="shared" si="3"/>
        <v>0</v>
      </c>
      <c r="O17" s="310">
        <f t="shared" si="4"/>
        <v>0</v>
      </c>
      <c r="P17" s="310">
        <f t="shared" si="5"/>
        <v>0</v>
      </c>
      <c r="Q17" s="310">
        <f t="shared" si="6"/>
        <v>0</v>
      </c>
      <c r="R17" s="310">
        <f t="shared" si="7"/>
        <v>0</v>
      </c>
      <c r="S17" s="299"/>
      <c r="T17" s="303"/>
    </row>
    <row r="18" spans="1:20" ht="12.6" customHeight="1" x14ac:dyDescent="0.2">
      <c r="A18" s="250" t="s">
        <v>418</v>
      </c>
      <c r="B18" s="311"/>
      <c r="C18" s="308"/>
      <c r="D18" s="308"/>
      <c r="E18" s="308"/>
      <c r="F18" s="308"/>
      <c r="G18" s="308"/>
      <c r="H18" s="308"/>
      <c r="I18" s="308"/>
      <c r="J18" s="281" t="s">
        <v>419</v>
      </c>
      <c r="K18" s="310">
        <f t="shared" si="0"/>
        <v>0</v>
      </c>
      <c r="L18" s="310">
        <f t="shared" si="1"/>
        <v>0</v>
      </c>
      <c r="M18" s="310">
        <f t="shared" si="2"/>
        <v>0</v>
      </c>
      <c r="N18" s="310">
        <f t="shared" si="3"/>
        <v>0</v>
      </c>
      <c r="O18" s="310">
        <f t="shared" si="4"/>
        <v>0</v>
      </c>
      <c r="P18" s="310">
        <f t="shared" si="5"/>
        <v>0</v>
      </c>
      <c r="Q18" s="310">
        <f t="shared" si="6"/>
        <v>0</v>
      </c>
      <c r="R18" s="310">
        <f t="shared" ref="R18" si="8">SUM(K18:Q18)</f>
        <v>0</v>
      </c>
      <c r="S18" s="299"/>
      <c r="T18" s="303"/>
    </row>
    <row r="19" spans="1:20" ht="12.6" customHeight="1" x14ac:dyDescent="0.2">
      <c r="A19" s="505" t="s">
        <v>444</v>
      </c>
      <c r="B19" s="505"/>
      <c r="C19" s="308"/>
      <c r="D19" s="308"/>
      <c r="E19" s="308"/>
      <c r="F19" s="308"/>
      <c r="G19" s="308"/>
      <c r="H19" s="308"/>
      <c r="I19" s="308"/>
      <c r="J19" s="280" t="s">
        <v>442</v>
      </c>
      <c r="K19" s="310">
        <f t="shared" si="0"/>
        <v>0</v>
      </c>
      <c r="L19" s="310">
        <f t="shared" si="1"/>
        <v>0</v>
      </c>
      <c r="M19" s="310">
        <f t="shared" si="2"/>
        <v>0</v>
      </c>
      <c r="N19" s="310">
        <f t="shared" si="3"/>
        <v>0</v>
      </c>
      <c r="O19" s="310">
        <f t="shared" si="4"/>
        <v>0</v>
      </c>
      <c r="P19" s="310">
        <f t="shared" si="5"/>
        <v>0</v>
      </c>
      <c r="Q19" s="310">
        <f t="shared" si="6"/>
        <v>0</v>
      </c>
      <c r="R19" s="310">
        <f t="shared" si="7"/>
        <v>0</v>
      </c>
      <c r="S19" s="299"/>
      <c r="T19" s="303"/>
    </row>
    <row r="20" spans="1:20" ht="12.6" customHeight="1" x14ac:dyDescent="0.2">
      <c r="A20" s="505" t="s">
        <v>356</v>
      </c>
      <c r="B20" s="505"/>
      <c r="C20" s="308"/>
      <c r="D20" s="308"/>
      <c r="E20" s="308"/>
      <c r="F20" s="308"/>
      <c r="G20" s="308"/>
      <c r="H20" s="308"/>
      <c r="I20" s="308"/>
      <c r="J20" s="309" t="s">
        <v>397</v>
      </c>
      <c r="K20" s="310">
        <f t="shared" si="0"/>
        <v>0</v>
      </c>
      <c r="L20" s="310">
        <f t="shared" si="1"/>
        <v>0</v>
      </c>
      <c r="M20" s="310">
        <f t="shared" si="2"/>
        <v>0</v>
      </c>
      <c r="N20" s="310">
        <f t="shared" si="3"/>
        <v>0</v>
      </c>
      <c r="O20" s="310">
        <f t="shared" si="4"/>
        <v>0</v>
      </c>
      <c r="P20" s="310">
        <f t="shared" si="5"/>
        <v>0</v>
      </c>
      <c r="Q20" s="310">
        <f t="shared" si="6"/>
        <v>0</v>
      </c>
      <c r="R20" s="310">
        <f t="shared" si="7"/>
        <v>0</v>
      </c>
      <c r="S20" s="299"/>
      <c r="T20" s="303"/>
    </row>
    <row r="21" spans="1:20" ht="12.6" customHeight="1" x14ac:dyDescent="0.2">
      <c r="A21" s="505" t="s">
        <v>357</v>
      </c>
      <c r="B21" s="505"/>
      <c r="C21" s="308"/>
      <c r="D21" s="308"/>
      <c r="E21" s="308"/>
      <c r="F21" s="308"/>
      <c r="G21" s="308"/>
      <c r="H21" s="308"/>
      <c r="I21" s="308"/>
      <c r="J21" s="309" t="s">
        <v>158</v>
      </c>
      <c r="K21" s="310">
        <f t="shared" si="0"/>
        <v>0</v>
      </c>
      <c r="L21" s="310">
        <f t="shared" si="1"/>
        <v>0</v>
      </c>
      <c r="M21" s="310">
        <f t="shared" si="2"/>
        <v>0</v>
      </c>
      <c r="N21" s="310">
        <f t="shared" si="3"/>
        <v>0</v>
      </c>
      <c r="O21" s="310">
        <f t="shared" si="4"/>
        <v>0</v>
      </c>
      <c r="P21" s="310">
        <f t="shared" si="5"/>
        <v>0</v>
      </c>
      <c r="Q21" s="310">
        <f t="shared" si="6"/>
        <v>0</v>
      </c>
      <c r="R21" s="310">
        <f t="shared" si="7"/>
        <v>0</v>
      </c>
      <c r="S21" s="299"/>
      <c r="T21" s="303"/>
    </row>
    <row r="22" spans="1:20" ht="12.6" customHeight="1" x14ac:dyDescent="0.2">
      <c r="A22" s="505" t="s">
        <v>358</v>
      </c>
      <c r="B22" s="505"/>
      <c r="C22" s="308"/>
      <c r="D22" s="308"/>
      <c r="E22" s="308"/>
      <c r="F22" s="308"/>
      <c r="G22" s="308"/>
      <c r="H22" s="308"/>
      <c r="I22" s="308"/>
      <c r="J22" s="309" t="s">
        <v>162</v>
      </c>
      <c r="K22" s="310">
        <f t="shared" si="0"/>
        <v>0</v>
      </c>
      <c r="L22" s="310">
        <f t="shared" si="1"/>
        <v>0</v>
      </c>
      <c r="M22" s="310">
        <f t="shared" si="2"/>
        <v>0</v>
      </c>
      <c r="N22" s="310">
        <f t="shared" si="3"/>
        <v>0</v>
      </c>
      <c r="O22" s="310">
        <f t="shared" si="4"/>
        <v>0</v>
      </c>
      <c r="P22" s="310">
        <f t="shared" si="5"/>
        <v>0</v>
      </c>
      <c r="Q22" s="310">
        <f t="shared" si="6"/>
        <v>0</v>
      </c>
      <c r="R22" s="310">
        <f t="shared" si="7"/>
        <v>0</v>
      </c>
      <c r="S22" s="299"/>
      <c r="T22" s="303"/>
    </row>
    <row r="23" spans="1:20" ht="12.6" customHeight="1" x14ac:dyDescent="0.2">
      <c r="A23" s="505" t="s">
        <v>161</v>
      </c>
      <c r="B23" s="505"/>
      <c r="C23" s="308"/>
      <c r="D23" s="308"/>
      <c r="E23" s="308"/>
      <c r="F23" s="308"/>
      <c r="G23" s="308"/>
      <c r="H23" s="308"/>
      <c r="I23" s="308"/>
      <c r="J23" s="309" t="s">
        <v>163</v>
      </c>
      <c r="K23" s="310">
        <f t="shared" si="0"/>
        <v>0</v>
      </c>
      <c r="L23" s="310">
        <f t="shared" si="1"/>
        <v>0</v>
      </c>
      <c r="M23" s="310">
        <f t="shared" si="2"/>
        <v>0</v>
      </c>
      <c r="N23" s="310">
        <f t="shared" si="3"/>
        <v>0</v>
      </c>
      <c r="O23" s="310">
        <f t="shared" si="4"/>
        <v>0</v>
      </c>
      <c r="P23" s="310">
        <f t="shared" si="5"/>
        <v>0</v>
      </c>
      <c r="Q23" s="310">
        <f t="shared" si="6"/>
        <v>0</v>
      </c>
      <c r="R23" s="310">
        <f t="shared" si="7"/>
        <v>0</v>
      </c>
      <c r="S23" s="299"/>
      <c r="T23" s="303"/>
    </row>
    <row r="24" spans="1:20" ht="12.6" customHeight="1" x14ac:dyDescent="0.2">
      <c r="A24" s="505" t="s">
        <v>359</v>
      </c>
      <c r="B24" s="505"/>
      <c r="C24" s="308"/>
      <c r="D24" s="308"/>
      <c r="E24" s="308"/>
      <c r="F24" s="308"/>
      <c r="G24" s="308"/>
      <c r="H24" s="308"/>
      <c r="I24" s="308"/>
      <c r="J24" s="312" t="s">
        <v>398</v>
      </c>
      <c r="K24" s="310">
        <f t="shared" si="0"/>
        <v>0</v>
      </c>
      <c r="L24" s="310">
        <f t="shared" si="1"/>
        <v>0</v>
      </c>
      <c r="M24" s="310">
        <f t="shared" si="2"/>
        <v>0</v>
      </c>
      <c r="N24" s="310">
        <f t="shared" si="3"/>
        <v>0</v>
      </c>
      <c r="O24" s="310">
        <f t="shared" si="4"/>
        <v>0</v>
      </c>
      <c r="P24" s="310">
        <f t="shared" si="5"/>
        <v>0</v>
      </c>
      <c r="Q24" s="310">
        <f t="shared" si="6"/>
        <v>0</v>
      </c>
      <c r="R24" s="310">
        <f t="shared" si="7"/>
        <v>0</v>
      </c>
      <c r="S24" s="299"/>
      <c r="T24" s="303"/>
    </row>
    <row r="25" spans="1:20" ht="12.6" customHeight="1" x14ac:dyDescent="0.2">
      <c r="A25" s="505" t="s">
        <v>360</v>
      </c>
      <c r="B25" s="505"/>
      <c r="C25" s="308"/>
      <c r="D25" s="308"/>
      <c r="E25" s="308"/>
      <c r="F25" s="308"/>
      <c r="G25" s="308"/>
      <c r="H25" s="308"/>
      <c r="I25" s="308"/>
      <c r="J25" s="309" t="s">
        <v>144</v>
      </c>
      <c r="K25" s="310">
        <f t="shared" si="0"/>
        <v>0</v>
      </c>
      <c r="L25" s="310">
        <f t="shared" si="1"/>
        <v>0</v>
      </c>
      <c r="M25" s="310">
        <f t="shared" si="2"/>
        <v>0</v>
      </c>
      <c r="N25" s="310">
        <f t="shared" si="3"/>
        <v>0</v>
      </c>
      <c r="O25" s="310">
        <f t="shared" si="4"/>
        <v>0</v>
      </c>
      <c r="P25" s="310">
        <f t="shared" si="5"/>
        <v>0</v>
      </c>
      <c r="Q25" s="310">
        <f t="shared" si="6"/>
        <v>0</v>
      </c>
      <c r="R25" s="310">
        <f t="shared" si="7"/>
        <v>0</v>
      </c>
      <c r="S25" s="299"/>
      <c r="T25" s="303"/>
    </row>
    <row r="26" spans="1:20" ht="12.6" customHeight="1" x14ac:dyDescent="0.2">
      <c r="A26" s="250" t="s">
        <v>434</v>
      </c>
      <c r="B26" s="283"/>
      <c r="C26" s="308"/>
      <c r="D26" s="308"/>
      <c r="E26" s="308"/>
      <c r="F26" s="308"/>
      <c r="G26" s="308"/>
      <c r="H26" s="308"/>
      <c r="I26" s="308"/>
      <c r="J26" s="283" t="s">
        <v>436</v>
      </c>
      <c r="K26" s="310">
        <f t="shared" si="0"/>
        <v>0</v>
      </c>
      <c r="L26" s="310">
        <f t="shared" si="1"/>
        <v>0</v>
      </c>
      <c r="M26" s="310">
        <f t="shared" si="2"/>
        <v>0</v>
      </c>
      <c r="N26" s="310">
        <f t="shared" si="3"/>
        <v>0</v>
      </c>
      <c r="O26" s="310">
        <f t="shared" si="4"/>
        <v>0</v>
      </c>
      <c r="P26" s="310">
        <f t="shared" si="5"/>
        <v>0</v>
      </c>
      <c r="Q26" s="310">
        <f t="shared" si="6"/>
        <v>0</v>
      </c>
      <c r="R26" s="310">
        <f t="shared" ref="R26" si="9">SUM(K26:Q26)</f>
        <v>0</v>
      </c>
      <c r="S26" s="299"/>
      <c r="T26" s="303"/>
    </row>
    <row r="27" spans="1:20" ht="12.6" customHeight="1" x14ac:dyDescent="0.2">
      <c r="A27" s="505" t="s">
        <v>361</v>
      </c>
      <c r="B27" s="505"/>
      <c r="C27" s="308"/>
      <c r="D27" s="308"/>
      <c r="E27" s="308"/>
      <c r="F27" s="308"/>
      <c r="G27" s="308"/>
      <c r="H27" s="308"/>
      <c r="I27" s="308"/>
      <c r="J27" s="309" t="s">
        <v>399</v>
      </c>
      <c r="K27" s="310">
        <f t="shared" si="0"/>
        <v>0</v>
      </c>
      <c r="L27" s="310">
        <f t="shared" si="1"/>
        <v>0</v>
      </c>
      <c r="M27" s="310">
        <f t="shared" si="2"/>
        <v>0</v>
      </c>
      <c r="N27" s="310">
        <f t="shared" si="3"/>
        <v>0</v>
      </c>
      <c r="O27" s="310">
        <f t="shared" si="4"/>
        <v>0</v>
      </c>
      <c r="P27" s="310">
        <f t="shared" si="5"/>
        <v>0</v>
      </c>
      <c r="Q27" s="310">
        <f t="shared" si="6"/>
        <v>0</v>
      </c>
      <c r="R27" s="310">
        <f t="shared" si="7"/>
        <v>0</v>
      </c>
      <c r="S27" s="299"/>
      <c r="T27" s="303"/>
    </row>
    <row r="28" spans="1:20" ht="12.6" customHeight="1" x14ac:dyDescent="0.2">
      <c r="A28" s="505" t="s">
        <v>146</v>
      </c>
      <c r="B28" s="505"/>
      <c r="C28" s="308"/>
      <c r="D28" s="308"/>
      <c r="E28" s="308"/>
      <c r="F28" s="308"/>
      <c r="G28" s="308"/>
      <c r="H28" s="308"/>
      <c r="I28" s="308"/>
      <c r="J28" s="309" t="s">
        <v>147</v>
      </c>
      <c r="K28" s="310">
        <f t="shared" si="0"/>
        <v>0</v>
      </c>
      <c r="L28" s="310">
        <f t="shared" si="1"/>
        <v>0</v>
      </c>
      <c r="M28" s="310">
        <f t="shared" si="2"/>
        <v>0</v>
      </c>
      <c r="N28" s="310">
        <f t="shared" si="3"/>
        <v>0</v>
      </c>
      <c r="O28" s="310">
        <f t="shared" si="4"/>
        <v>0</v>
      </c>
      <c r="P28" s="310">
        <f t="shared" si="5"/>
        <v>0</v>
      </c>
      <c r="Q28" s="310">
        <f t="shared" si="6"/>
        <v>0</v>
      </c>
      <c r="R28" s="310">
        <f t="shared" si="7"/>
        <v>0</v>
      </c>
      <c r="S28" s="299"/>
      <c r="T28" s="303"/>
    </row>
    <row r="29" spans="1:20" ht="12.6" customHeight="1" x14ac:dyDescent="0.2">
      <c r="A29" s="505" t="s">
        <v>362</v>
      </c>
      <c r="B29" s="505"/>
      <c r="C29" s="308"/>
      <c r="D29" s="308"/>
      <c r="E29" s="308"/>
      <c r="F29" s="308"/>
      <c r="G29" s="308"/>
      <c r="H29" s="308"/>
      <c r="I29" s="308"/>
      <c r="J29" s="309" t="s">
        <v>400</v>
      </c>
      <c r="K29" s="310">
        <f t="shared" si="0"/>
        <v>0</v>
      </c>
      <c r="L29" s="310">
        <f t="shared" si="1"/>
        <v>0</v>
      </c>
      <c r="M29" s="310">
        <f t="shared" si="2"/>
        <v>0</v>
      </c>
      <c r="N29" s="310">
        <f t="shared" si="3"/>
        <v>0</v>
      </c>
      <c r="O29" s="310">
        <f t="shared" si="4"/>
        <v>0</v>
      </c>
      <c r="P29" s="310">
        <f t="shared" si="5"/>
        <v>0</v>
      </c>
      <c r="Q29" s="310">
        <f t="shared" si="6"/>
        <v>0</v>
      </c>
      <c r="R29" s="310">
        <f t="shared" si="7"/>
        <v>0</v>
      </c>
      <c r="S29" s="299"/>
      <c r="T29" s="303"/>
    </row>
    <row r="30" spans="1:20" ht="12.6" customHeight="1" x14ac:dyDescent="0.2">
      <c r="A30" s="505" t="s">
        <v>148</v>
      </c>
      <c r="B30" s="505"/>
      <c r="C30" s="308"/>
      <c r="D30" s="308"/>
      <c r="E30" s="308"/>
      <c r="F30" s="308"/>
      <c r="G30" s="308"/>
      <c r="H30" s="308"/>
      <c r="I30" s="308"/>
      <c r="J30" s="309" t="s">
        <v>149</v>
      </c>
      <c r="K30" s="310">
        <f t="shared" ref="K30:K57" si="10">SUM($D$75*C30)</f>
        <v>0</v>
      </c>
      <c r="L30" s="310">
        <f t="shared" ref="L30:L57" si="11">SUM($D$76*D30)</f>
        <v>0</v>
      </c>
      <c r="M30" s="310">
        <f t="shared" ref="M30:M57" si="12">SUM($D$77*E30)</f>
        <v>0</v>
      </c>
      <c r="N30" s="310">
        <f t="shared" ref="N30:N57" si="13">SUM($D$78*F30)</f>
        <v>0</v>
      </c>
      <c r="O30" s="310">
        <f t="shared" ref="O30:O57" si="14">SUM($D$79*G30)</f>
        <v>0</v>
      </c>
      <c r="P30" s="310">
        <f t="shared" ref="P30:P57" si="15">SUM($D$80*H30)</f>
        <v>0</v>
      </c>
      <c r="Q30" s="310">
        <f t="shared" ref="Q30:Q57" si="16">SUM($D$81*I30)</f>
        <v>0</v>
      </c>
      <c r="R30" s="310">
        <f t="shared" si="7"/>
        <v>0</v>
      </c>
      <c r="S30" s="299"/>
      <c r="T30" s="303"/>
    </row>
    <row r="31" spans="1:20" ht="12.6" customHeight="1" x14ac:dyDescent="0.2">
      <c r="A31" s="505" t="s">
        <v>363</v>
      </c>
      <c r="B31" s="505"/>
      <c r="C31" s="308"/>
      <c r="D31" s="308"/>
      <c r="E31" s="308"/>
      <c r="F31" s="308"/>
      <c r="G31" s="308"/>
      <c r="H31" s="308"/>
      <c r="I31" s="308"/>
      <c r="J31" s="309" t="s">
        <v>150</v>
      </c>
      <c r="K31" s="310">
        <f t="shared" si="10"/>
        <v>0</v>
      </c>
      <c r="L31" s="310">
        <f t="shared" si="11"/>
        <v>0</v>
      </c>
      <c r="M31" s="310">
        <f t="shared" si="12"/>
        <v>0</v>
      </c>
      <c r="N31" s="310">
        <f t="shared" si="13"/>
        <v>0</v>
      </c>
      <c r="O31" s="310">
        <f t="shared" si="14"/>
        <v>0</v>
      </c>
      <c r="P31" s="310">
        <f t="shared" si="15"/>
        <v>0</v>
      </c>
      <c r="Q31" s="310">
        <f t="shared" si="16"/>
        <v>0</v>
      </c>
      <c r="R31" s="310">
        <f t="shared" si="7"/>
        <v>0</v>
      </c>
      <c r="S31" s="299"/>
      <c r="T31" s="303"/>
    </row>
    <row r="32" spans="1:20" x14ac:dyDescent="0.2">
      <c r="A32" s="505" t="s">
        <v>151</v>
      </c>
      <c r="B32" s="505"/>
      <c r="C32" s="308"/>
      <c r="D32" s="308"/>
      <c r="E32" s="308"/>
      <c r="F32" s="308"/>
      <c r="G32" s="308"/>
      <c r="H32" s="308"/>
      <c r="I32" s="308"/>
      <c r="J32" s="309" t="s">
        <v>152</v>
      </c>
      <c r="K32" s="310">
        <f t="shared" si="10"/>
        <v>0</v>
      </c>
      <c r="L32" s="310">
        <f t="shared" si="11"/>
        <v>0</v>
      </c>
      <c r="M32" s="310">
        <f t="shared" si="12"/>
        <v>0</v>
      </c>
      <c r="N32" s="310">
        <f t="shared" si="13"/>
        <v>0</v>
      </c>
      <c r="O32" s="310">
        <f t="shared" si="14"/>
        <v>0</v>
      </c>
      <c r="P32" s="310">
        <f t="shared" si="15"/>
        <v>0</v>
      </c>
      <c r="Q32" s="310">
        <f t="shared" si="16"/>
        <v>0</v>
      </c>
      <c r="R32" s="310">
        <f t="shared" si="7"/>
        <v>0</v>
      </c>
      <c r="S32" s="299"/>
      <c r="T32" s="303"/>
    </row>
    <row r="33" spans="1:20" x14ac:dyDescent="0.2">
      <c r="A33" s="505" t="s">
        <v>145</v>
      </c>
      <c r="B33" s="505"/>
      <c r="C33" s="308"/>
      <c r="D33" s="308"/>
      <c r="E33" s="308"/>
      <c r="F33" s="308"/>
      <c r="G33" s="308"/>
      <c r="H33" s="308"/>
      <c r="I33" s="308"/>
      <c r="J33" s="309" t="s">
        <v>153</v>
      </c>
      <c r="K33" s="310">
        <f t="shared" si="10"/>
        <v>0</v>
      </c>
      <c r="L33" s="310">
        <f t="shared" si="11"/>
        <v>0</v>
      </c>
      <c r="M33" s="310">
        <f t="shared" si="12"/>
        <v>0</v>
      </c>
      <c r="N33" s="310">
        <f t="shared" si="13"/>
        <v>0</v>
      </c>
      <c r="O33" s="310">
        <f t="shared" si="14"/>
        <v>0</v>
      </c>
      <c r="P33" s="310">
        <f t="shared" si="15"/>
        <v>0</v>
      </c>
      <c r="Q33" s="310">
        <f t="shared" si="16"/>
        <v>0</v>
      </c>
      <c r="R33" s="310">
        <f t="shared" si="7"/>
        <v>0</v>
      </c>
      <c r="S33" s="299"/>
      <c r="T33" s="303"/>
    </row>
    <row r="34" spans="1:20" x14ac:dyDescent="0.2">
      <c r="A34" s="277" t="s">
        <v>437</v>
      </c>
      <c r="B34" s="283"/>
      <c r="C34" s="308"/>
      <c r="D34" s="308"/>
      <c r="E34" s="308"/>
      <c r="F34" s="308"/>
      <c r="G34" s="308"/>
      <c r="H34" s="308"/>
      <c r="I34" s="308"/>
      <c r="J34" s="282" t="s">
        <v>439</v>
      </c>
      <c r="K34" s="310">
        <f t="shared" si="10"/>
        <v>0</v>
      </c>
      <c r="L34" s="310">
        <f t="shared" si="11"/>
        <v>0</v>
      </c>
      <c r="M34" s="310">
        <f t="shared" si="12"/>
        <v>0</v>
      </c>
      <c r="N34" s="310">
        <f t="shared" si="13"/>
        <v>0</v>
      </c>
      <c r="O34" s="310">
        <f t="shared" si="14"/>
        <v>0</v>
      </c>
      <c r="P34" s="310">
        <f t="shared" si="15"/>
        <v>0</v>
      </c>
      <c r="Q34" s="310">
        <f t="shared" si="16"/>
        <v>0</v>
      </c>
      <c r="R34" s="310">
        <f t="shared" ref="R34" si="17">SUM(K34:Q34)</f>
        <v>0</v>
      </c>
      <c r="S34" s="299"/>
      <c r="T34" s="303"/>
    </row>
    <row r="35" spans="1:20" x14ac:dyDescent="0.2">
      <c r="A35" s="506" t="s">
        <v>154</v>
      </c>
      <c r="B35" s="506"/>
      <c r="C35" s="308"/>
      <c r="D35" s="308"/>
      <c r="E35" s="308"/>
      <c r="F35" s="308"/>
      <c r="G35" s="308"/>
      <c r="H35" s="308"/>
      <c r="I35" s="308"/>
      <c r="J35" s="309" t="s">
        <v>155</v>
      </c>
      <c r="K35" s="310">
        <f t="shared" si="10"/>
        <v>0</v>
      </c>
      <c r="L35" s="310">
        <f t="shared" si="11"/>
        <v>0</v>
      </c>
      <c r="M35" s="310">
        <f t="shared" si="12"/>
        <v>0</v>
      </c>
      <c r="N35" s="310">
        <f t="shared" si="13"/>
        <v>0</v>
      </c>
      <c r="O35" s="310">
        <f t="shared" si="14"/>
        <v>0</v>
      </c>
      <c r="P35" s="310">
        <f t="shared" si="15"/>
        <v>0</v>
      </c>
      <c r="Q35" s="310">
        <f t="shared" si="16"/>
        <v>0</v>
      </c>
      <c r="R35" s="310">
        <f t="shared" si="7"/>
        <v>0</v>
      </c>
      <c r="S35" s="299"/>
      <c r="T35" s="303"/>
    </row>
    <row r="36" spans="1:20" x14ac:dyDescent="0.2">
      <c r="A36" s="250" t="s">
        <v>420</v>
      </c>
      <c r="B36" s="313"/>
      <c r="C36" s="308"/>
      <c r="D36" s="308"/>
      <c r="E36" s="308"/>
      <c r="F36" s="308"/>
      <c r="G36" s="308"/>
      <c r="H36" s="308"/>
      <c r="I36" s="308"/>
      <c r="J36" s="282" t="s">
        <v>421</v>
      </c>
      <c r="K36" s="310">
        <f t="shared" si="10"/>
        <v>0</v>
      </c>
      <c r="L36" s="310">
        <f t="shared" si="11"/>
        <v>0</v>
      </c>
      <c r="M36" s="310">
        <f t="shared" si="12"/>
        <v>0</v>
      </c>
      <c r="N36" s="310">
        <f t="shared" si="13"/>
        <v>0</v>
      </c>
      <c r="O36" s="310">
        <f t="shared" si="14"/>
        <v>0</v>
      </c>
      <c r="P36" s="310">
        <f t="shared" si="15"/>
        <v>0</v>
      </c>
      <c r="Q36" s="310">
        <f t="shared" si="16"/>
        <v>0</v>
      </c>
      <c r="R36" s="310">
        <f t="shared" ref="R36" si="18">SUM(K36:Q36)</f>
        <v>0</v>
      </c>
      <c r="S36" s="299"/>
      <c r="T36" s="303"/>
    </row>
    <row r="37" spans="1:20" x14ac:dyDescent="0.2">
      <c r="A37" s="506" t="s">
        <v>156</v>
      </c>
      <c r="B37" s="506"/>
      <c r="C37" s="308"/>
      <c r="D37" s="308"/>
      <c r="E37" s="308"/>
      <c r="F37" s="308"/>
      <c r="G37" s="308"/>
      <c r="H37" s="308"/>
      <c r="I37" s="308"/>
      <c r="J37" s="309" t="s">
        <v>157</v>
      </c>
      <c r="K37" s="310">
        <f t="shared" si="10"/>
        <v>0</v>
      </c>
      <c r="L37" s="310">
        <f t="shared" si="11"/>
        <v>0</v>
      </c>
      <c r="M37" s="310">
        <f t="shared" si="12"/>
        <v>0</v>
      </c>
      <c r="N37" s="310">
        <f t="shared" si="13"/>
        <v>0</v>
      </c>
      <c r="O37" s="310">
        <f t="shared" si="14"/>
        <v>0</v>
      </c>
      <c r="P37" s="310">
        <f t="shared" si="15"/>
        <v>0</v>
      </c>
      <c r="Q37" s="310">
        <f t="shared" si="16"/>
        <v>0</v>
      </c>
      <c r="R37" s="310">
        <f t="shared" si="7"/>
        <v>0</v>
      </c>
      <c r="S37" s="299"/>
      <c r="T37" s="303"/>
    </row>
    <row r="38" spans="1:20" x14ac:dyDescent="0.2">
      <c r="A38" s="506" t="s">
        <v>364</v>
      </c>
      <c r="B38" s="506"/>
      <c r="C38" s="308"/>
      <c r="D38" s="308"/>
      <c r="E38" s="308"/>
      <c r="F38" s="308"/>
      <c r="G38" s="308"/>
      <c r="H38" s="308"/>
      <c r="I38" s="308"/>
      <c r="J38" s="309" t="s">
        <v>171</v>
      </c>
      <c r="K38" s="310">
        <f t="shared" si="10"/>
        <v>0</v>
      </c>
      <c r="L38" s="310">
        <f t="shared" si="11"/>
        <v>0</v>
      </c>
      <c r="M38" s="310">
        <f t="shared" si="12"/>
        <v>0</v>
      </c>
      <c r="N38" s="310">
        <f t="shared" si="13"/>
        <v>0</v>
      </c>
      <c r="O38" s="310">
        <f t="shared" si="14"/>
        <v>0</v>
      </c>
      <c r="P38" s="310">
        <f t="shared" si="15"/>
        <v>0</v>
      </c>
      <c r="Q38" s="310">
        <f t="shared" si="16"/>
        <v>0</v>
      </c>
      <c r="R38" s="310">
        <f t="shared" si="7"/>
        <v>0</v>
      </c>
      <c r="S38" s="299"/>
      <c r="T38" s="303"/>
    </row>
    <row r="39" spans="1:20" x14ac:dyDescent="0.2">
      <c r="A39" s="506" t="s">
        <v>164</v>
      </c>
      <c r="B39" s="506"/>
      <c r="C39" s="308"/>
      <c r="D39" s="308"/>
      <c r="E39" s="308"/>
      <c r="F39" s="308"/>
      <c r="G39" s="308"/>
      <c r="H39" s="308"/>
      <c r="I39" s="308"/>
      <c r="J39" s="309" t="s">
        <v>166</v>
      </c>
      <c r="K39" s="310">
        <f t="shared" si="10"/>
        <v>0</v>
      </c>
      <c r="L39" s="310">
        <f t="shared" si="11"/>
        <v>0</v>
      </c>
      <c r="M39" s="310">
        <f t="shared" si="12"/>
        <v>0</v>
      </c>
      <c r="N39" s="310">
        <f t="shared" si="13"/>
        <v>0</v>
      </c>
      <c r="O39" s="310">
        <f t="shared" si="14"/>
        <v>0</v>
      </c>
      <c r="P39" s="310">
        <f t="shared" si="15"/>
        <v>0</v>
      </c>
      <c r="Q39" s="310">
        <f t="shared" si="16"/>
        <v>0</v>
      </c>
      <c r="R39" s="310">
        <f t="shared" si="7"/>
        <v>0</v>
      </c>
      <c r="S39" s="299"/>
      <c r="T39" s="303"/>
    </row>
    <row r="40" spans="1:20" x14ac:dyDescent="0.2">
      <c r="A40" s="506" t="s">
        <v>165</v>
      </c>
      <c r="B40" s="506"/>
      <c r="C40" s="308"/>
      <c r="D40" s="308"/>
      <c r="E40" s="308"/>
      <c r="F40" s="308"/>
      <c r="G40" s="308"/>
      <c r="H40" s="308"/>
      <c r="I40" s="308"/>
      <c r="J40" s="309" t="s">
        <v>167</v>
      </c>
      <c r="K40" s="310">
        <f t="shared" si="10"/>
        <v>0</v>
      </c>
      <c r="L40" s="310">
        <f t="shared" si="11"/>
        <v>0</v>
      </c>
      <c r="M40" s="310">
        <f t="shared" si="12"/>
        <v>0</v>
      </c>
      <c r="N40" s="310">
        <f t="shared" si="13"/>
        <v>0</v>
      </c>
      <c r="O40" s="310">
        <f t="shared" si="14"/>
        <v>0</v>
      </c>
      <c r="P40" s="310">
        <f t="shared" si="15"/>
        <v>0</v>
      </c>
      <c r="Q40" s="310">
        <f t="shared" si="16"/>
        <v>0</v>
      </c>
      <c r="R40" s="310">
        <f t="shared" si="7"/>
        <v>0</v>
      </c>
      <c r="S40" s="299"/>
      <c r="T40" s="303"/>
    </row>
    <row r="41" spans="1:20" ht="16.5" x14ac:dyDescent="0.3">
      <c r="A41" s="250" t="s">
        <v>423</v>
      </c>
      <c r="B41" s="314"/>
      <c r="C41" s="308"/>
      <c r="D41" s="308"/>
      <c r="E41" s="308"/>
      <c r="F41" s="308"/>
      <c r="G41" s="308"/>
      <c r="H41" s="308"/>
      <c r="I41" s="308"/>
      <c r="J41" s="282" t="s">
        <v>422</v>
      </c>
      <c r="K41" s="310">
        <f t="shared" si="10"/>
        <v>0</v>
      </c>
      <c r="L41" s="310">
        <f t="shared" si="11"/>
        <v>0</v>
      </c>
      <c r="M41" s="310">
        <f t="shared" si="12"/>
        <v>0</v>
      </c>
      <c r="N41" s="310">
        <f t="shared" si="13"/>
        <v>0</v>
      </c>
      <c r="O41" s="310">
        <f t="shared" si="14"/>
        <v>0</v>
      </c>
      <c r="P41" s="310">
        <f t="shared" si="15"/>
        <v>0</v>
      </c>
      <c r="Q41" s="310">
        <f t="shared" si="16"/>
        <v>0</v>
      </c>
      <c r="R41" s="310">
        <f t="shared" si="7"/>
        <v>0</v>
      </c>
      <c r="S41" s="299"/>
      <c r="T41" s="303"/>
    </row>
    <row r="42" spans="1:20" ht="16.5" hidden="1" x14ac:dyDescent="0.3">
      <c r="A42" s="316" t="s">
        <v>111</v>
      </c>
      <c r="B42" s="317"/>
      <c r="C42" s="308"/>
      <c r="D42" s="315"/>
      <c r="E42" s="315"/>
      <c r="F42" s="315"/>
      <c r="G42" s="315"/>
      <c r="H42" s="315"/>
      <c r="I42" s="315"/>
      <c r="J42" s="318" t="s">
        <v>110</v>
      </c>
      <c r="K42" s="310">
        <f>SUM($D$75*C42)</f>
        <v>0</v>
      </c>
      <c r="L42" s="310">
        <f t="shared" si="11"/>
        <v>0</v>
      </c>
      <c r="M42" s="310">
        <f t="shared" si="12"/>
        <v>0</v>
      </c>
      <c r="N42" s="310">
        <f t="shared" si="13"/>
        <v>0</v>
      </c>
      <c r="O42" s="310">
        <f t="shared" si="14"/>
        <v>0</v>
      </c>
      <c r="P42" s="310">
        <f t="shared" si="15"/>
        <v>0</v>
      </c>
      <c r="Q42" s="310">
        <f t="shared" si="16"/>
        <v>0</v>
      </c>
      <c r="R42" s="310">
        <f t="shared" si="7"/>
        <v>0</v>
      </c>
      <c r="S42" s="299"/>
      <c r="T42" s="303"/>
    </row>
    <row r="43" spans="1:20" hidden="1" x14ac:dyDescent="0.2">
      <c r="A43" s="294" t="s">
        <v>92</v>
      </c>
      <c r="B43" s="319"/>
      <c r="C43" s="308"/>
      <c r="D43" s="315"/>
      <c r="E43" s="315"/>
      <c r="F43" s="315"/>
      <c r="G43" s="315"/>
      <c r="H43" s="315"/>
      <c r="I43" s="315"/>
      <c r="J43" s="318" t="s">
        <v>93</v>
      </c>
      <c r="K43" s="310">
        <f t="shared" si="10"/>
        <v>0</v>
      </c>
      <c r="L43" s="310">
        <f t="shared" si="11"/>
        <v>0</v>
      </c>
      <c r="M43" s="310">
        <f t="shared" si="12"/>
        <v>0</v>
      </c>
      <c r="N43" s="310">
        <f t="shared" si="13"/>
        <v>0</v>
      </c>
      <c r="O43" s="310">
        <f t="shared" si="14"/>
        <v>0</v>
      </c>
      <c r="P43" s="310">
        <f t="shared" si="15"/>
        <v>0</v>
      </c>
      <c r="Q43" s="310">
        <f t="shared" si="16"/>
        <v>0</v>
      </c>
      <c r="R43" s="310">
        <f t="shared" si="7"/>
        <v>0</v>
      </c>
      <c r="S43" s="299"/>
      <c r="T43" s="303"/>
    </row>
    <row r="44" spans="1:20" ht="16.5" hidden="1" x14ac:dyDescent="0.3">
      <c r="A44" s="316" t="s">
        <v>94</v>
      </c>
      <c r="B44" s="317"/>
      <c r="C44" s="308"/>
      <c r="D44" s="315"/>
      <c r="E44" s="315"/>
      <c r="F44" s="315"/>
      <c r="G44" s="315"/>
      <c r="H44" s="315"/>
      <c r="I44" s="315"/>
      <c r="J44" s="318" t="s">
        <v>95</v>
      </c>
      <c r="K44" s="310">
        <f t="shared" si="10"/>
        <v>0</v>
      </c>
      <c r="L44" s="310">
        <f t="shared" si="11"/>
        <v>0</v>
      </c>
      <c r="M44" s="310">
        <f t="shared" si="12"/>
        <v>0</v>
      </c>
      <c r="N44" s="310">
        <f t="shared" si="13"/>
        <v>0</v>
      </c>
      <c r="O44" s="310">
        <f t="shared" si="14"/>
        <v>0</v>
      </c>
      <c r="P44" s="310">
        <f t="shared" si="15"/>
        <v>0</v>
      </c>
      <c r="Q44" s="310">
        <f t="shared" si="16"/>
        <v>0</v>
      </c>
      <c r="R44" s="310">
        <f t="shared" si="7"/>
        <v>0</v>
      </c>
      <c r="S44" s="299"/>
      <c r="T44" s="303"/>
    </row>
    <row r="45" spans="1:20" ht="16.5" hidden="1" x14ac:dyDescent="0.3">
      <c r="A45" s="320" t="s">
        <v>231</v>
      </c>
      <c r="B45" s="321"/>
      <c r="C45" s="308"/>
      <c r="D45" s="315"/>
      <c r="E45" s="315"/>
      <c r="F45" s="315"/>
      <c r="G45" s="315"/>
      <c r="H45" s="315"/>
      <c r="I45" s="315"/>
      <c r="J45" s="318" t="s">
        <v>234</v>
      </c>
      <c r="K45" s="310">
        <f t="shared" si="10"/>
        <v>0</v>
      </c>
      <c r="L45" s="310">
        <f t="shared" si="11"/>
        <v>0</v>
      </c>
      <c r="M45" s="310">
        <f t="shared" si="12"/>
        <v>0</v>
      </c>
      <c r="N45" s="310">
        <f t="shared" si="13"/>
        <v>0</v>
      </c>
      <c r="O45" s="310">
        <f t="shared" si="14"/>
        <v>0</v>
      </c>
      <c r="P45" s="310">
        <f t="shared" si="15"/>
        <v>0</v>
      </c>
      <c r="Q45" s="310">
        <f t="shared" si="16"/>
        <v>0</v>
      </c>
      <c r="R45" s="310">
        <f t="shared" si="7"/>
        <v>0</v>
      </c>
      <c r="S45" s="299"/>
      <c r="T45" s="303"/>
    </row>
    <row r="46" spans="1:20" ht="16.5" hidden="1" x14ac:dyDescent="0.3">
      <c r="A46" s="320" t="s">
        <v>233</v>
      </c>
      <c r="B46" s="321"/>
      <c r="C46" s="308"/>
      <c r="D46" s="315"/>
      <c r="E46" s="315"/>
      <c r="F46" s="315"/>
      <c r="G46" s="315"/>
      <c r="H46" s="315"/>
      <c r="I46" s="315"/>
      <c r="J46" s="318" t="s">
        <v>235</v>
      </c>
      <c r="K46" s="310">
        <f t="shared" si="10"/>
        <v>0</v>
      </c>
      <c r="L46" s="310">
        <f t="shared" si="11"/>
        <v>0</v>
      </c>
      <c r="M46" s="310">
        <f t="shared" si="12"/>
        <v>0</v>
      </c>
      <c r="N46" s="310">
        <f t="shared" si="13"/>
        <v>0</v>
      </c>
      <c r="O46" s="310">
        <f t="shared" si="14"/>
        <v>0</v>
      </c>
      <c r="P46" s="310">
        <f t="shared" si="15"/>
        <v>0</v>
      </c>
      <c r="Q46" s="310">
        <f t="shared" si="16"/>
        <v>0</v>
      </c>
      <c r="R46" s="310">
        <f t="shared" si="7"/>
        <v>0</v>
      </c>
      <c r="S46" s="299"/>
      <c r="T46" s="303"/>
    </row>
    <row r="47" spans="1:20" ht="16.5" hidden="1" x14ac:dyDescent="0.3">
      <c r="A47" s="316" t="s">
        <v>226</v>
      </c>
      <c r="B47" s="317"/>
      <c r="C47" s="308"/>
      <c r="D47" s="315"/>
      <c r="E47" s="315"/>
      <c r="F47" s="315"/>
      <c r="G47" s="315"/>
      <c r="H47" s="315"/>
      <c r="I47" s="315"/>
      <c r="J47" s="318" t="s">
        <v>126</v>
      </c>
      <c r="K47" s="310">
        <f t="shared" si="10"/>
        <v>0</v>
      </c>
      <c r="L47" s="310">
        <f t="shared" si="11"/>
        <v>0</v>
      </c>
      <c r="M47" s="310">
        <f t="shared" si="12"/>
        <v>0</v>
      </c>
      <c r="N47" s="310">
        <f t="shared" si="13"/>
        <v>0</v>
      </c>
      <c r="O47" s="310">
        <f t="shared" si="14"/>
        <v>0</v>
      </c>
      <c r="P47" s="310">
        <f t="shared" si="15"/>
        <v>0</v>
      </c>
      <c r="Q47" s="310">
        <f t="shared" si="16"/>
        <v>0</v>
      </c>
      <c r="R47" s="310">
        <f t="shared" si="7"/>
        <v>0</v>
      </c>
      <c r="S47" s="299"/>
      <c r="T47" s="303"/>
    </row>
    <row r="48" spans="1:20" ht="16.5" hidden="1" x14ac:dyDescent="0.3">
      <c r="A48" s="316" t="s">
        <v>160</v>
      </c>
      <c r="B48" s="317"/>
      <c r="C48" s="308"/>
      <c r="D48" s="315"/>
      <c r="E48" s="315"/>
      <c r="F48" s="315"/>
      <c r="G48" s="315"/>
      <c r="H48" s="315"/>
      <c r="I48" s="315"/>
      <c r="J48" s="318" t="s">
        <v>162</v>
      </c>
      <c r="K48" s="310">
        <f t="shared" si="10"/>
        <v>0</v>
      </c>
      <c r="L48" s="310">
        <f t="shared" si="11"/>
        <v>0</v>
      </c>
      <c r="M48" s="310">
        <f t="shared" si="12"/>
        <v>0</v>
      </c>
      <c r="N48" s="310">
        <f t="shared" si="13"/>
        <v>0</v>
      </c>
      <c r="O48" s="310">
        <f t="shared" si="14"/>
        <v>0</v>
      </c>
      <c r="P48" s="310">
        <f t="shared" si="15"/>
        <v>0</v>
      </c>
      <c r="Q48" s="310">
        <f t="shared" si="16"/>
        <v>0</v>
      </c>
      <c r="R48" s="310">
        <f t="shared" si="7"/>
        <v>0</v>
      </c>
      <c r="S48" s="299"/>
      <c r="T48" s="303"/>
    </row>
    <row r="49" spans="1:20" ht="16.5" hidden="1" x14ac:dyDescent="0.3">
      <c r="A49" s="316" t="s">
        <v>161</v>
      </c>
      <c r="B49" s="317"/>
      <c r="C49" s="308"/>
      <c r="D49" s="315"/>
      <c r="E49" s="315"/>
      <c r="F49" s="315"/>
      <c r="G49" s="315"/>
      <c r="H49" s="315"/>
      <c r="I49" s="315"/>
      <c r="J49" s="318" t="s">
        <v>163</v>
      </c>
      <c r="K49" s="310">
        <f t="shared" si="10"/>
        <v>0</v>
      </c>
      <c r="L49" s="310">
        <f t="shared" si="11"/>
        <v>0</v>
      </c>
      <c r="M49" s="310">
        <f t="shared" si="12"/>
        <v>0</v>
      </c>
      <c r="N49" s="310">
        <f t="shared" si="13"/>
        <v>0</v>
      </c>
      <c r="O49" s="310">
        <f t="shared" si="14"/>
        <v>0</v>
      </c>
      <c r="P49" s="310">
        <f t="shared" si="15"/>
        <v>0</v>
      </c>
      <c r="Q49" s="310">
        <f t="shared" si="16"/>
        <v>0</v>
      </c>
      <c r="R49" s="310">
        <f t="shared" si="7"/>
        <v>0</v>
      </c>
      <c r="S49" s="299"/>
      <c r="T49" s="303"/>
    </row>
    <row r="50" spans="1:20" ht="16.5" hidden="1" x14ac:dyDescent="0.3">
      <c r="A50" s="316" t="s">
        <v>227</v>
      </c>
      <c r="B50" s="317"/>
      <c r="C50" s="308"/>
      <c r="D50" s="315"/>
      <c r="E50" s="315"/>
      <c r="F50" s="315"/>
      <c r="G50" s="315"/>
      <c r="H50" s="315"/>
      <c r="I50" s="315"/>
      <c r="J50" s="318" t="s">
        <v>113</v>
      </c>
      <c r="K50" s="310">
        <f t="shared" si="10"/>
        <v>0</v>
      </c>
      <c r="L50" s="310">
        <f t="shared" si="11"/>
        <v>0</v>
      </c>
      <c r="M50" s="310">
        <f t="shared" si="12"/>
        <v>0</v>
      </c>
      <c r="N50" s="310">
        <f t="shared" si="13"/>
        <v>0</v>
      </c>
      <c r="O50" s="310">
        <f t="shared" si="14"/>
        <v>0</v>
      </c>
      <c r="P50" s="310">
        <f t="shared" si="15"/>
        <v>0</v>
      </c>
      <c r="Q50" s="310">
        <f t="shared" si="16"/>
        <v>0</v>
      </c>
      <c r="R50" s="310">
        <f t="shared" si="7"/>
        <v>0</v>
      </c>
      <c r="S50" s="299"/>
      <c r="T50" s="303"/>
    </row>
    <row r="51" spans="1:20" ht="16.5" hidden="1" x14ac:dyDescent="0.3">
      <c r="A51" s="316" t="s">
        <v>159</v>
      </c>
      <c r="B51" s="317"/>
      <c r="C51" s="308"/>
      <c r="D51" s="315"/>
      <c r="E51" s="315"/>
      <c r="F51" s="315"/>
      <c r="G51" s="315"/>
      <c r="H51" s="315"/>
      <c r="I51" s="315"/>
      <c r="J51" s="318" t="s">
        <v>158</v>
      </c>
      <c r="K51" s="310">
        <f t="shared" si="10"/>
        <v>0</v>
      </c>
      <c r="L51" s="310">
        <f t="shared" si="11"/>
        <v>0</v>
      </c>
      <c r="M51" s="310">
        <f t="shared" si="12"/>
        <v>0</v>
      </c>
      <c r="N51" s="310">
        <f t="shared" si="13"/>
        <v>0</v>
      </c>
      <c r="O51" s="310">
        <f t="shared" si="14"/>
        <v>0</v>
      </c>
      <c r="P51" s="310">
        <f t="shared" si="15"/>
        <v>0</v>
      </c>
      <c r="Q51" s="310">
        <f t="shared" si="16"/>
        <v>0</v>
      </c>
      <c r="R51" s="310">
        <f t="shared" si="7"/>
        <v>0</v>
      </c>
      <c r="S51" s="299"/>
      <c r="T51" s="303"/>
    </row>
    <row r="52" spans="1:20" ht="16.5" hidden="1" x14ac:dyDescent="0.3">
      <c r="A52" s="316" t="s">
        <v>228</v>
      </c>
      <c r="B52" s="317"/>
      <c r="C52" s="308"/>
      <c r="D52" s="315"/>
      <c r="E52" s="315"/>
      <c r="F52" s="315"/>
      <c r="G52" s="315"/>
      <c r="H52" s="315"/>
      <c r="I52" s="315"/>
      <c r="J52" s="318" t="s">
        <v>140</v>
      </c>
      <c r="K52" s="310">
        <f t="shared" si="10"/>
        <v>0</v>
      </c>
      <c r="L52" s="310">
        <f t="shared" si="11"/>
        <v>0</v>
      </c>
      <c r="M52" s="310">
        <f t="shared" si="12"/>
        <v>0</v>
      </c>
      <c r="N52" s="310">
        <f t="shared" si="13"/>
        <v>0</v>
      </c>
      <c r="O52" s="310">
        <f t="shared" si="14"/>
        <v>0</v>
      </c>
      <c r="P52" s="310">
        <f t="shared" si="15"/>
        <v>0</v>
      </c>
      <c r="Q52" s="310">
        <f t="shared" si="16"/>
        <v>0</v>
      </c>
      <c r="R52" s="310">
        <f t="shared" si="7"/>
        <v>0</v>
      </c>
      <c r="S52" s="299"/>
      <c r="T52" s="303"/>
    </row>
    <row r="53" spans="1:20" ht="16.5" hidden="1" x14ac:dyDescent="0.3">
      <c r="A53" s="316" t="s">
        <v>164</v>
      </c>
      <c r="B53" s="317"/>
      <c r="C53" s="308"/>
      <c r="D53" s="315"/>
      <c r="E53" s="315"/>
      <c r="F53" s="315"/>
      <c r="G53" s="315"/>
      <c r="H53" s="315"/>
      <c r="I53" s="315"/>
      <c r="J53" s="318" t="s">
        <v>166</v>
      </c>
      <c r="K53" s="310">
        <f t="shared" si="10"/>
        <v>0</v>
      </c>
      <c r="L53" s="310">
        <f t="shared" si="11"/>
        <v>0</v>
      </c>
      <c r="M53" s="310">
        <f t="shared" si="12"/>
        <v>0</v>
      </c>
      <c r="N53" s="310">
        <f t="shared" si="13"/>
        <v>0</v>
      </c>
      <c r="O53" s="310">
        <f t="shared" si="14"/>
        <v>0</v>
      </c>
      <c r="P53" s="310">
        <f t="shared" si="15"/>
        <v>0</v>
      </c>
      <c r="Q53" s="310">
        <f t="shared" si="16"/>
        <v>0</v>
      </c>
      <c r="R53" s="310">
        <f t="shared" si="7"/>
        <v>0</v>
      </c>
      <c r="S53" s="299"/>
      <c r="T53" s="303"/>
    </row>
    <row r="54" spans="1:20" ht="16.5" hidden="1" x14ac:dyDescent="0.3">
      <c r="A54" s="316" t="s">
        <v>165</v>
      </c>
      <c r="B54" s="317"/>
      <c r="C54" s="308"/>
      <c r="D54" s="315"/>
      <c r="E54" s="315"/>
      <c r="F54" s="315"/>
      <c r="G54" s="315"/>
      <c r="H54" s="315"/>
      <c r="I54" s="315"/>
      <c r="J54" s="318" t="s">
        <v>167</v>
      </c>
      <c r="K54" s="310">
        <f t="shared" si="10"/>
        <v>0</v>
      </c>
      <c r="L54" s="310">
        <f t="shared" si="11"/>
        <v>0</v>
      </c>
      <c r="M54" s="310">
        <f t="shared" si="12"/>
        <v>0</v>
      </c>
      <c r="N54" s="310">
        <f t="shared" si="13"/>
        <v>0</v>
      </c>
      <c r="O54" s="310">
        <f t="shared" si="14"/>
        <v>0</v>
      </c>
      <c r="P54" s="310">
        <f t="shared" si="15"/>
        <v>0</v>
      </c>
      <c r="Q54" s="310">
        <f t="shared" si="16"/>
        <v>0</v>
      </c>
      <c r="R54" s="310">
        <f t="shared" si="7"/>
        <v>0</v>
      </c>
      <c r="S54" s="299"/>
      <c r="T54" s="303"/>
    </row>
    <row r="55" spans="1:20" ht="16.5" hidden="1" x14ac:dyDescent="0.3">
      <c r="A55" s="316" t="s">
        <v>229</v>
      </c>
      <c r="B55" s="317"/>
      <c r="C55" s="308"/>
      <c r="D55" s="315"/>
      <c r="E55" s="315"/>
      <c r="F55" s="315"/>
      <c r="G55" s="315"/>
      <c r="H55" s="315"/>
      <c r="I55" s="315"/>
      <c r="J55" s="318" t="s">
        <v>114</v>
      </c>
      <c r="K55" s="310">
        <f t="shared" si="10"/>
        <v>0</v>
      </c>
      <c r="L55" s="310">
        <f t="shared" si="11"/>
        <v>0</v>
      </c>
      <c r="M55" s="310">
        <f t="shared" si="12"/>
        <v>0</v>
      </c>
      <c r="N55" s="310">
        <f t="shared" si="13"/>
        <v>0</v>
      </c>
      <c r="O55" s="310">
        <f t="shared" si="14"/>
        <v>0</v>
      </c>
      <c r="P55" s="310">
        <f t="shared" si="15"/>
        <v>0</v>
      </c>
      <c r="Q55" s="310">
        <f t="shared" si="16"/>
        <v>0</v>
      </c>
      <c r="R55" s="310">
        <f t="shared" si="7"/>
        <v>0</v>
      </c>
      <c r="S55" s="299"/>
      <c r="T55" s="303"/>
    </row>
    <row r="56" spans="1:20" ht="16.5" hidden="1" x14ac:dyDescent="0.3">
      <c r="A56" s="316" t="s">
        <v>169</v>
      </c>
      <c r="B56" s="317"/>
      <c r="C56" s="308"/>
      <c r="D56" s="315"/>
      <c r="E56" s="315"/>
      <c r="F56" s="315"/>
      <c r="G56" s="315"/>
      <c r="H56" s="315"/>
      <c r="I56" s="315"/>
      <c r="J56" s="318" t="s">
        <v>171</v>
      </c>
      <c r="K56" s="310">
        <f t="shared" si="10"/>
        <v>0</v>
      </c>
      <c r="L56" s="310">
        <f t="shared" si="11"/>
        <v>0</v>
      </c>
      <c r="M56" s="310">
        <f t="shared" si="12"/>
        <v>0</v>
      </c>
      <c r="N56" s="310">
        <f t="shared" si="13"/>
        <v>0</v>
      </c>
      <c r="O56" s="310">
        <f t="shared" si="14"/>
        <v>0</v>
      </c>
      <c r="P56" s="310">
        <f t="shared" si="15"/>
        <v>0</v>
      </c>
      <c r="Q56" s="310">
        <f t="shared" si="16"/>
        <v>0</v>
      </c>
      <c r="R56" s="310">
        <f t="shared" si="7"/>
        <v>0</v>
      </c>
      <c r="S56" s="299"/>
      <c r="T56" s="303"/>
    </row>
    <row r="57" spans="1:20" ht="16.5" hidden="1" x14ac:dyDescent="0.3">
      <c r="A57" s="316" t="s">
        <v>168</v>
      </c>
      <c r="B57" s="317"/>
      <c r="C57" s="308"/>
      <c r="D57" s="315"/>
      <c r="E57" s="315"/>
      <c r="F57" s="315"/>
      <c r="G57" s="315"/>
      <c r="H57" s="315"/>
      <c r="I57" s="315"/>
      <c r="J57" s="318" t="s">
        <v>170</v>
      </c>
      <c r="K57" s="310">
        <f t="shared" si="10"/>
        <v>0</v>
      </c>
      <c r="L57" s="310">
        <f t="shared" si="11"/>
        <v>0</v>
      </c>
      <c r="M57" s="310">
        <f t="shared" si="12"/>
        <v>0</v>
      </c>
      <c r="N57" s="310">
        <f t="shared" si="13"/>
        <v>0</v>
      </c>
      <c r="O57" s="310">
        <f t="shared" si="14"/>
        <v>0</v>
      </c>
      <c r="P57" s="310">
        <f t="shared" si="15"/>
        <v>0</v>
      </c>
      <c r="Q57" s="310">
        <f t="shared" si="16"/>
        <v>0</v>
      </c>
      <c r="R57" s="310">
        <f t="shared" si="7"/>
        <v>0</v>
      </c>
      <c r="S57" s="299"/>
      <c r="T57" s="303"/>
    </row>
    <row r="58" spans="1:20" ht="16.5" x14ac:dyDescent="0.3">
      <c r="A58" s="316" t="s">
        <v>55</v>
      </c>
      <c r="B58" s="317"/>
      <c r="C58" s="322">
        <f t="shared" ref="C58:I58" si="19">SUM(C10:C41)</f>
        <v>0</v>
      </c>
      <c r="D58" s="322">
        <f t="shared" si="19"/>
        <v>0</v>
      </c>
      <c r="E58" s="322">
        <f t="shared" si="19"/>
        <v>0</v>
      </c>
      <c r="F58" s="322">
        <f t="shared" si="19"/>
        <v>0</v>
      </c>
      <c r="G58" s="322">
        <f t="shared" si="19"/>
        <v>0</v>
      </c>
      <c r="H58" s="322">
        <f t="shared" si="19"/>
        <v>0</v>
      </c>
      <c r="I58" s="322">
        <f t="shared" si="19"/>
        <v>0</v>
      </c>
      <c r="J58" s="293"/>
      <c r="K58" s="323">
        <f t="shared" ref="K58:Q58" si="20">SUM(K10:K57)</f>
        <v>0</v>
      </c>
      <c r="L58" s="323">
        <f t="shared" si="20"/>
        <v>0</v>
      </c>
      <c r="M58" s="323">
        <f t="shared" si="20"/>
        <v>0</v>
      </c>
      <c r="N58" s="323">
        <f t="shared" si="20"/>
        <v>0</v>
      </c>
      <c r="O58" s="323">
        <f t="shared" si="20"/>
        <v>0</v>
      </c>
      <c r="P58" s="323">
        <f t="shared" si="20"/>
        <v>0</v>
      </c>
      <c r="Q58" s="323">
        <f t="shared" si="20"/>
        <v>0</v>
      </c>
      <c r="R58" s="323">
        <f>SUM(K58:Q58)</f>
        <v>0</v>
      </c>
      <c r="S58" s="299"/>
      <c r="T58" s="303"/>
    </row>
    <row r="59" spans="1:20" ht="16.5" x14ac:dyDescent="0.3">
      <c r="A59" s="316"/>
      <c r="B59" s="317"/>
      <c r="C59" s="304" t="s">
        <v>27</v>
      </c>
      <c r="D59" s="304" t="s">
        <v>27</v>
      </c>
      <c r="E59" s="304" t="s">
        <v>27</v>
      </c>
      <c r="F59" s="304" t="s">
        <v>27</v>
      </c>
      <c r="G59" s="304" t="s">
        <v>27</v>
      </c>
      <c r="H59" s="304" t="s">
        <v>27</v>
      </c>
      <c r="I59" s="304" t="s">
        <v>27</v>
      </c>
      <c r="J59" s="293"/>
      <c r="K59" s="294"/>
      <c r="L59" s="294"/>
      <c r="M59" s="294"/>
      <c r="N59" s="294"/>
      <c r="O59" s="294"/>
      <c r="P59" s="294"/>
      <c r="Q59" s="294"/>
      <c r="R59" s="294"/>
      <c r="S59" s="324"/>
      <c r="T59" s="303"/>
    </row>
    <row r="60" spans="1:20" ht="16.5" x14ac:dyDescent="0.3">
      <c r="A60" s="325" t="s">
        <v>53</v>
      </c>
      <c r="B60" s="326"/>
      <c r="C60" s="327"/>
      <c r="D60" s="327"/>
      <c r="E60" s="327"/>
      <c r="F60" s="327"/>
      <c r="G60" s="327"/>
      <c r="H60" s="327"/>
      <c r="I60" s="327"/>
      <c r="J60" s="293"/>
      <c r="K60" s="294"/>
      <c r="L60" s="294"/>
      <c r="M60" s="294"/>
      <c r="N60" s="294"/>
      <c r="O60" s="294"/>
      <c r="P60" s="294"/>
      <c r="Q60" s="294"/>
      <c r="R60" s="294"/>
      <c r="S60" s="324"/>
      <c r="T60" s="303"/>
    </row>
    <row r="61" spans="1:20" ht="16.5" x14ac:dyDescent="0.3">
      <c r="A61" s="325"/>
      <c r="B61" s="326"/>
      <c r="C61" s="328"/>
      <c r="D61" s="328"/>
      <c r="E61" s="328"/>
      <c r="F61" s="328"/>
      <c r="G61" s="328"/>
      <c r="H61" s="328"/>
      <c r="I61" s="328"/>
      <c r="J61" s="293"/>
      <c r="K61" s="294"/>
      <c r="L61" s="294"/>
      <c r="M61" s="294"/>
      <c r="N61" s="294"/>
      <c r="O61" s="294"/>
      <c r="P61" s="294"/>
      <c r="Q61" s="294"/>
      <c r="R61" s="294"/>
      <c r="S61" s="324"/>
      <c r="T61" s="303"/>
    </row>
    <row r="62" spans="1:20" ht="16.5" x14ac:dyDescent="0.3">
      <c r="A62" s="325"/>
      <c r="B62" s="326"/>
      <c r="C62" s="328"/>
      <c r="D62" s="328"/>
      <c r="E62" s="328"/>
      <c r="F62" s="328"/>
      <c r="G62" s="328"/>
      <c r="H62" s="328"/>
      <c r="I62" s="328"/>
      <c r="J62" s="293"/>
      <c r="K62" s="294"/>
      <c r="L62" s="294"/>
      <c r="M62" s="294"/>
      <c r="N62" s="294"/>
      <c r="O62" s="294"/>
      <c r="P62" s="294"/>
      <c r="Q62" s="294"/>
      <c r="R62" s="294"/>
      <c r="S62" s="299"/>
      <c r="T62" s="303"/>
    </row>
    <row r="63" spans="1:20" ht="15.75" customHeight="1" thickBot="1" x14ac:dyDescent="0.25">
      <c r="A63" s="299"/>
      <c r="B63" s="299"/>
      <c r="C63" s="299"/>
      <c r="D63" s="299"/>
      <c r="E63" s="299"/>
      <c r="F63" s="299"/>
      <c r="G63" s="299"/>
      <c r="H63" s="299"/>
      <c r="I63" s="299"/>
      <c r="J63" s="299"/>
      <c r="K63" s="299"/>
      <c r="L63" s="329"/>
      <c r="M63" s="285"/>
      <c r="N63" s="285"/>
      <c r="O63" s="285"/>
      <c r="P63" s="285"/>
      <c r="Q63" s="285"/>
      <c r="R63" s="285"/>
      <c r="S63" s="285"/>
    </row>
    <row r="64" spans="1:20" ht="48" customHeight="1" thickBot="1" x14ac:dyDescent="0.3">
      <c r="A64" s="330" t="s">
        <v>32</v>
      </c>
      <c r="B64" s="331" t="s">
        <v>78</v>
      </c>
      <c r="C64" s="332" t="s">
        <v>79</v>
      </c>
      <c r="D64" s="332" t="s">
        <v>80</v>
      </c>
      <c r="E64" s="333" t="s">
        <v>77</v>
      </c>
      <c r="F64" s="334"/>
      <c r="G64" s="334"/>
      <c r="H64" s="334"/>
      <c r="I64" s="334"/>
      <c r="J64" s="285"/>
      <c r="K64" s="316"/>
      <c r="L64" s="285"/>
      <c r="M64" s="285"/>
      <c r="N64" s="285"/>
      <c r="O64" s="285"/>
      <c r="P64" s="285"/>
      <c r="Q64" s="285"/>
      <c r="R64" s="285"/>
      <c r="S64" s="285"/>
    </row>
    <row r="65" spans="1:20" x14ac:dyDescent="0.2">
      <c r="A65" s="335" t="s">
        <v>8</v>
      </c>
      <c r="B65" s="336">
        <f>C58-C11-C17-C19-C18</f>
        <v>0</v>
      </c>
      <c r="C65" s="337">
        <f>C11</f>
        <v>0</v>
      </c>
      <c r="D65" s="337">
        <f>C17+C19+C18</f>
        <v>0</v>
      </c>
      <c r="E65" s="338">
        <f t="shared" ref="E65:E71" si="21">SUM(B65+C65+D65)</f>
        <v>0</v>
      </c>
      <c r="F65" s="339"/>
      <c r="G65" s="339"/>
      <c r="H65" s="339"/>
      <c r="I65" s="339"/>
      <c r="J65" s="340"/>
      <c r="K65" s="285"/>
      <c r="L65" s="285"/>
      <c r="M65" s="285"/>
      <c r="N65" s="285"/>
      <c r="O65" s="285"/>
      <c r="P65" s="285"/>
      <c r="Q65" s="285"/>
      <c r="R65" s="285"/>
      <c r="S65" s="285"/>
    </row>
    <row r="66" spans="1:20" x14ac:dyDescent="0.2">
      <c r="A66" s="341" t="s">
        <v>9</v>
      </c>
      <c r="B66" s="336">
        <f>D58-D11-D17-D19-D18</f>
        <v>0</v>
      </c>
      <c r="C66" s="318">
        <f>D11</f>
        <v>0</v>
      </c>
      <c r="D66" s="318">
        <f>D17+D19+D18</f>
        <v>0</v>
      </c>
      <c r="E66" s="342">
        <f t="shared" si="21"/>
        <v>0</v>
      </c>
      <c r="F66" s="339"/>
      <c r="G66" s="339"/>
      <c r="H66" s="339"/>
      <c r="I66" s="339"/>
      <c r="J66" s="340"/>
      <c r="K66" s="285"/>
      <c r="L66" s="285"/>
      <c r="M66" s="285"/>
      <c r="N66" s="285"/>
      <c r="O66" s="285"/>
      <c r="P66" s="285"/>
      <c r="Q66" s="285"/>
      <c r="R66" s="285"/>
      <c r="S66" s="285"/>
    </row>
    <row r="67" spans="1:20" x14ac:dyDescent="0.2">
      <c r="A67" s="341" t="s">
        <v>10</v>
      </c>
      <c r="B67" s="336">
        <f>E58-E11-E17-E19-E18</f>
        <v>0</v>
      </c>
      <c r="C67" s="318">
        <f>E11</f>
        <v>0</v>
      </c>
      <c r="D67" s="318">
        <f>E17+E19+E18</f>
        <v>0</v>
      </c>
      <c r="E67" s="342">
        <f t="shared" si="21"/>
        <v>0</v>
      </c>
      <c r="F67" s="339"/>
      <c r="G67" s="339"/>
      <c r="H67" s="339"/>
      <c r="I67" s="339"/>
      <c r="J67" s="340"/>
      <c r="K67" s="285"/>
      <c r="L67" s="285"/>
      <c r="M67" s="285"/>
      <c r="N67" s="285"/>
      <c r="O67" s="285"/>
      <c r="P67" s="285"/>
      <c r="Q67" s="285"/>
      <c r="R67" s="285"/>
      <c r="S67" s="285"/>
    </row>
    <row r="68" spans="1:20" x14ac:dyDescent="0.2">
      <c r="A68" s="341" t="s">
        <v>242</v>
      </c>
      <c r="B68" s="336">
        <f>F58-F11-F17-F19-F18</f>
        <v>0</v>
      </c>
      <c r="C68" s="318">
        <f>F11</f>
        <v>0</v>
      </c>
      <c r="D68" s="318">
        <f>F17+F19+F18</f>
        <v>0</v>
      </c>
      <c r="E68" s="342">
        <f t="shared" si="21"/>
        <v>0</v>
      </c>
      <c r="F68" s="339"/>
      <c r="G68" s="339"/>
      <c r="H68" s="339"/>
      <c r="I68" s="339"/>
      <c r="J68" s="340"/>
      <c r="K68" s="285"/>
      <c r="L68" s="285"/>
      <c r="M68" s="285"/>
      <c r="N68" s="285"/>
      <c r="O68" s="285"/>
      <c r="P68" s="285"/>
      <c r="Q68" s="285"/>
      <c r="R68" s="285"/>
      <c r="S68" s="285"/>
    </row>
    <row r="69" spans="1:20" x14ac:dyDescent="0.2">
      <c r="A69" s="341" t="s">
        <v>243</v>
      </c>
      <c r="B69" s="343">
        <f>G58-G11-G17-G19-G18</f>
        <v>0</v>
      </c>
      <c r="C69" s="344">
        <f>G11</f>
        <v>0</v>
      </c>
      <c r="D69" s="344">
        <f>G17+G19+G18</f>
        <v>0</v>
      </c>
      <c r="E69" s="345">
        <f t="shared" si="21"/>
        <v>0</v>
      </c>
      <c r="F69" s="339"/>
      <c r="G69" s="339"/>
      <c r="H69" s="339"/>
      <c r="I69" s="339"/>
      <c r="J69" s="340"/>
      <c r="K69" s="285"/>
      <c r="L69" s="285"/>
      <c r="M69" s="285"/>
      <c r="N69" s="285"/>
      <c r="O69" s="285"/>
      <c r="P69" s="285"/>
      <c r="Q69" s="285"/>
      <c r="R69" s="285"/>
      <c r="S69" s="285"/>
    </row>
    <row r="70" spans="1:20" x14ac:dyDescent="0.2">
      <c r="A70" s="341" t="s">
        <v>244</v>
      </c>
      <c r="B70" s="336">
        <f>H58-H11-H17-H19-H18</f>
        <v>0</v>
      </c>
      <c r="C70" s="318">
        <f>H11</f>
        <v>0</v>
      </c>
      <c r="D70" s="318">
        <f>H17+H19+H18</f>
        <v>0</v>
      </c>
      <c r="E70" s="342">
        <f t="shared" si="21"/>
        <v>0</v>
      </c>
      <c r="F70" s="339"/>
      <c r="G70" s="339"/>
      <c r="H70" s="339"/>
      <c r="I70" s="339"/>
      <c r="J70" s="340"/>
      <c r="K70" s="285"/>
      <c r="L70" s="285"/>
      <c r="M70" s="285"/>
      <c r="N70" s="285"/>
      <c r="O70" s="285"/>
      <c r="P70" s="285"/>
      <c r="Q70" s="285"/>
      <c r="R70" s="285"/>
      <c r="S70" s="285"/>
    </row>
    <row r="71" spans="1:20" x14ac:dyDescent="0.2">
      <c r="A71" s="341" t="s">
        <v>241</v>
      </c>
      <c r="B71" s="336">
        <f>I58-I11-I17-I19-I18</f>
        <v>0</v>
      </c>
      <c r="C71" s="318">
        <f>I11</f>
        <v>0</v>
      </c>
      <c r="D71" s="318">
        <f>I17+I19+I18</f>
        <v>0</v>
      </c>
      <c r="E71" s="342">
        <f t="shared" si="21"/>
        <v>0</v>
      </c>
      <c r="F71" s="339"/>
      <c r="K71" s="285"/>
      <c r="L71" s="285"/>
      <c r="M71" s="285"/>
      <c r="N71" s="285"/>
      <c r="O71" s="285"/>
      <c r="P71" s="285"/>
      <c r="Q71" s="285"/>
      <c r="R71" s="285"/>
      <c r="S71" s="285"/>
    </row>
    <row r="72" spans="1:20" ht="15" thickBot="1" x14ac:dyDescent="0.25">
      <c r="A72" s="346" t="s">
        <v>15</v>
      </c>
      <c r="B72" s="347">
        <f>SUM(B65:B71)</f>
        <v>0</v>
      </c>
      <c r="C72" s="347">
        <f>SUM(C65:C71)</f>
        <v>0</v>
      </c>
      <c r="D72" s="347">
        <f>SUM(D65:D71)</f>
        <v>0</v>
      </c>
      <c r="E72" s="348">
        <f>SUM(E65:E71)</f>
        <v>0</v>
      </c>
      <c r="F72" s="349"/>
      <c r="K72" s="316"/>
      <c r="L72" s="285"/>
      <c r="M72" s="285"/>
      <c r="N72" s="285"/>
      <c r="O72" s="285"/>
      <c r="P72" s="285"/>
      <c r="Q72" s="285"/>
      <c r="R72" s="285"/>
      <c r="S72" s="285"/>
    </row>
    <row r="73" spans="1:20" ht="15" thickBot="1" x14ac:dyDescent="0.25">
      <c r="A73" s="350"/>
      <c r="B73" s="350"/>
      <c r="C73" s="350"/>
      <c r="D73" s="292"/>
      <c r="E73" s="299"/>
      <c r="F73" s="299"/>
      <c r="K73" s="299"/>
      <c r="L73" s="299"/>
      <c r="M73" s="299"/>
      <c r="N73" s="299"/>
      <c r="O73" s="299"/>
      <c r="P73" s="299"/>
      <c r="Q73" s="299"/>
      <c r="R73" s="299"/>
      <c r="S73" s="299"/>
      <c r="T73" s="303"/>
    </row>
    <row r="74" spans="1:20" ht="45" thickTop="1" thickBot="1" x14ac:dyDescent="0.3">
      <c r="A74" s="351" t="s">
        <v>6</v>
      </c>
      <c r="B74" s="352" t="s">
        <v>237</v>
      </c>
      <c r="C74" s="353" t="s">
        <v>236</v>
      </c>
      <c r="D74" s="354" t="s">
        <v>7</v>
      </c>
      <c r="E74" s="316"/>
      <c r="F74" s="355" t="s">
        <v>12</v>
      </c>
      <c r="G74" s="356"/>
      <c r="H74" s="357" t="s">
        <v>13</v>
      </c>
      <c r="M74" s="287"/>
      <c r="N74" s="287"/>
      <c r="O74" s="287"/>
      <c r="P74" s="287"/>
      <c r="Q74" s="287"/>
      <c r="R74" s="287"/>
      <c r="S74" s="287"/>
      <c r="T74" s="288"/>
    </row>
    <row r="75" spans="1:20" ht="15" thickTop="1" x14ac:dyDescent="0.2">
      <c r="A75" s="358" t="s">
        <v>8</v>
      </c>
      <c r="B75" s="359"/>
      <c r="C75" s="360">
        <v>15.78</v>
      </c>
      <c r="D75" s="361">
        <f>MIN(B75:C75)</f>
        <v>15.78</v>
      </c>
      <c r="E75" s="362"/>
      <c r="F75" s="363">
        <f>E65*$D$75</f>
        <v>0</v>
      </c>
      <c r="G75" s="364"/>
      <c r="H75" s="365">
        <f t="shared" ref="H75:H81" si="22">SUM(F75)</f>
        <v>0</v>
      </c>
      <c r="M75" s="299"/>
      <c r="N75" s="299"/>
      <c r="O75" s="299"/>
      <c r="P75" s="299"/>
      <c r="Q75" s="299"/>
      <c r="R75" s="299"/>
      <c r="S75" s="299"/>
      <c r="T75" s="303"/>
    </row>
    <row r="76" spans="1:20" x14ac:dyDescent="0.2">
      <c r="A76" s="366" t="s">
        <v>9</v>
      </c>
      <c r="B76" s="367"/>
      <c r="C76" s="368">
        <v>24.6</v>
      </c>
      <c r="D76" s="369">
        <f t="shared" ref="D76:D81" si="23">MIN(B76:C76)</f>
        <v>24.6</v>
      </c>
      <c r="E76" s="370"/>
      <c r="F76" s="363">
        <f>E66*$D$76</f>
        <v>0</v>
      </c>
      <c r="G76" s="364"/>
      <c r="H76" s="365">
        <f t="shared" si="22"/>
        <v>0</v>
      </c>
      <c r="M76" s="299"/>
      <c r="N76" s="299"/>
      <c r="O76" s="299"/>
      <c r="P76" s="299"/>
      <c r="Q76" s="299"/>
      <c r="R76" s="299"/>
      <c r="S76" s="299"/>
      <c r="T76" s="303"/>
    </row>
    <row r="77" spans="1:20" x14ac:dyDescent="0.2">
      <c r="A77" s="366" t="s">
        <v>10</v>
      </c>
      <c r="B77" s="367"/>
      <c r="C77" s="368">
        <v>8.2200000000000006</v>
      </c>
      <c r="D77" s="369">
        <f t="shared" si="23"/>
        <v>8.2200000000000006</v>
      </c>
      <c r="E77" s="370"/>
      <c r="F77" s="371">
        <f>E67*$D$77</f>
        <v>0</v>
      </c>
      <c r="G77" s="372"/>
      <c r="H77" s="365">
        <f t="shared" si="22"/>
        <v>0</v>
      </c>
      <c r="M77" s="299"/>
      <c r="N77" s="299"/>
      <c r="O77" s="299"/>
      <c r="P77" s="299"/>
      <c r="Q77" s="299"/>
      <c r="R77" s="299"/>
      <c r="S77" s="299"/>
      <c r="T77" s="303"/>
    </row>
    <row r="78" spans="1:20" x14ac:dyDescent="0.2">
      <c r="A78" s="366" t="s">
        <v>242</v>
      </c>
      <c r="B78" s="367"/>
      <c r="C78" s="373">
        <v>35.200000000000003</v>
      </c>
      <c r="D78" s="369">
        <f t="shared" si="23"/>
        <v>35.200000000000003</v>
      </c>
      <c r="E78" s="370"/>
      <c r="F78" s="371">
        <f>E68*$D$78</f>
        <v>0</v>
      </c>
      <c r="G78" s="374"/>
      <c r="H78" s="365">
        <f t="shared" si="22"/>
        <v>0</v>
      </c>
      <c r="M78" s="299"/>
      <c r="N78" s="299"/>
      <c r="O78" s="299"/>
      <c r="P78" s="299"/>
      <c r="Q78" s="299"/>
      <c r="R78" s="299"/>
      <c r="S78" s="299"/>
      <c r="T78" s="303"/>
    </row>
    <row r="79" spans="1:20" x14ac:dyDescent="0.2">
      <c r="A79" s="366" t="s">
        <v>243</v>
      </c>
      <c r="B79" s="367"/>
      <c r="C79" s="375">
        <v>35.979999999999997</v>
      </c>
      <c r="D79" s="369">
        <f t="shared" si="23"/>
        <v>35.979999999999997</v>
      </c>
      <c r="E79" s="370"/>
      <c r="F79" s="371">
        <f>E69*$D$79</f>
        <v>0</v>
      </c>
      <c r="G79" s="374"/>
      <c r="H79" s="365">
        <f t="shared" si="22"/>
        <v>0</v>
      </c>
      <c r="M79" s="299"/>
      <c r="N79" s="299"/>
      <c r="O79" s="299"/>
      <c r="P79" s="299"/>
      <c r="Q79" s="299"/>
      <c r="R79" s="299"/>
      <c r="S79" s="299"/>
      <c r="T79" s="303"/>
    </row>
    <row r="80" spans="1:20" x14ac:dyDescent="0.2">
      <c r="A80" s="366" t="s">
        <v>244</v>
      </c>
      <c r="B80" s="367"/>
      <c r="C80" s="368">
        <v>11.05</v>
      </c>
      <c r="D80" s="369">
        <f t="shared" si="23"/>
        <v>11.05</v>
      </c>
      <c r="E80" s="370"/>
      <c r="F80" s="371">
        <f>E70*$D$80</f>
        <v>0</v>
      </c>
      <c r="G80" s="374"/>
      <c r="H80" s="365">
        <f t="shared" si="22"/>
        <v>0</v>
      </c>
      <c r="M80" s="299"/>
      <c r="N80" s="299"/>
      <c r="O80" s="299"/>
      <c r="P80" s="299"/>
      <c r="Q80" s="299"/>
      <c r="R80" s="299"/>
      <c r="S80" s="299"/>
      <c r="T80" s="303"/>
    </row>
    <row r="81" spans="1:20" ht="15" thickBot="1" x14ac:dyDescent="0.25">
      <c r="A81" s="376" t="s">
        <v>241</v>
      </c>
      <c r="B81" s="377"/>
      <c r="C81" s="378">
        <v>144.66</v>
      </c>
      <c r="D81" s="379">
        <f t="shared" si="23"/>
        <v>144.66</v>
      </c>
      <c r="E81" s="370"/>
      <c r="F81" s="371">
        <f>E71*$D$81</f>
        <v>0</v>
      </c>
      <c r="G81" s="374"/>
      <c r="H81" s="365">
        <f t="shared" si="22"/>
        <v>0</v>
      </c>
      <c r="M81" s="299"/>
      <c r="N81" s="299"/>
      <c r="O81" s="299"/>
      <c r="P81" s="299"/>
      <c r="Q81" s="299"/>
      <c r="R81" s="299"/>
      <c r="S81" s="299"/>
      <c r="T81" s="303"/>
    </row>
    <row r="82" spans="1:20" ht="16.5" thickTop="1" thickBot="1" x14ac:dyDescent="0.3">
      <c r="A82" s="292"/>
      <c r="B82" s="380"/>
      <c r="C82" s="381"/>
      <c r="D82" s="370"/>
      <c r="E82" s="370"/>
      <c r="F82" s="382">
        <f>SUM(F75:F81)</f>
        <v>0</v>
      </c>
      <c r="G82" s="383"/>
      <c r="H82" s="384">
        <f>SUM(H75:H81)</f>
        <v>0</v>
      </c>
      <c r="M82" s="299"/>
      <c r="N82" s="299"/>
      <c r="O82" s="299"/>
      <c r="P82" s="299"/>
      <c r="Q82" s="299"/>
      <c r="R82" s="299"/>
      <c r="S82" s="299"/>
      <c r="T82" s="303"/>
    </row>
    <row r="83" spans="1:20" ht="15" thickTop="1" x14ac:dyDescent="0.2">
      <c r="A83" s="292" t="s">
        <v>54</v>
      </c>
      <c r="B83" s="285"/>
      <c r="C83" s="285"/>
      <c r="D83" s="385"/>
      <c r="E83" s="386" t="s">
        <v>246</v>
      </c>
      <c r="F83" s="387">
        <f>+'FL Info'!F214-'FL Info'!F215-'FL Info'!F216-'FL Info'!F217-'FL Info'!F218-'FL Info'!F219</f>
        <v>0</v>
      </c>
      <c r="G83" s="388"/>
      <c r="H83" s="389">
        <f>SUM(F83)</f>
        <v>0</v>
      </c>
      <c r="R83" s="285"/>
      <c r="S83" s="285"/>
      <c r="T83" s="285"/>
    </row>
    <row r="84" spans="1:20" ht="15.75" thickBot="1" x14ac:dyDescent="0.3">
      <c r="A84" s="285"/>
      <c r="B84" s="285"/>
      <c r="C84" s="285"/>
      <c r="D84" s="285"/>
      <c r="E84" s="390" t="s">
        <v>247</v>
      </c>
      <c r="F84" s="391">
        <f>SUM(F82-F83)</f>
        <v>0</v>
      </c>
      <c r="G84" s="392"/>
      <c r="H84" s="393">
        <f>SUM(F84)</f>
        <v>0</v>
      </c>
      <c r="M84" s="285"/>
      <c r="N84" s="285"/>
      <c r="O84" s="285"/>
      <c r="P84" s="285"/>
      <c r="Q84" s="285"/>
      <c r="R84" s="285"/>
      <c r="S84" s="285"/>
      <c r="T84" s="285"/>
    </row>
    <row r="85" spans="1:20" x14ac:dyDescent="0.2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</row>
    <row r="86" spans="1:20" x14ac:dyDescent="0.2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</row>
    <row r="87" spans="1:20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</row>
    <row r="88" spans="1:20" x14ac:dyDescent="0.2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</row>
    <row r="89" spans="1:20" x14ac:dyDescent="0.2">
      <c r="A89" s="285"/>
      <c r="B89" s="285"/>
      <c r="C89" s="285"/>
      <c r="D89" s="285"/>
      <c r="E89" s="285"/>
      <c r="F89" s="285"/>
      <c r="G89" s="285"/>
      <c r="H89" s="285"/>
      <c r="I89" s="285"/>
      <c r="M89" s="285"/>
      <c r="N89" s="285"/>
      <c r="O89" s="285"/>
      <c r="P89" s="285"/>
      <c r="Q89" s="285"/>
      <c r="R89" s="285"/>
      <c r="S89" s="285"/>
    </row>
    <row r="107" spans="1:20" x14ac:dyDescent="0.2">
      <c r="K107" s="303"/>
    </row>
    <row r="108" spans="1:20" x14ac:dyDescent="0.2">
      <c r="A108" s="303"/>
      <c r="B108" s="303"/>
      <c r="C108" s="303"/>
      <c r="D108" s="303"/>
      <c r="S108" s="303"/>
      <c r="T108" s="303"/>
    </row>
    <row r="109" spans="1:20" x14ac:dyDescent="0.2">
      <c r="A109" s="303"/>
      <c r="B109" s="303"/>
      <c r="C109" s="303"/>
      <c r="D109" s="303"/>
      <c r="E109" s="303"/>
      <c r="F109" s="303"/>
      <c r="G109" s="303"/>
      <c r="H109" s="303"/>
      <c r="I109" s="303"/>
      <c r="T109" s="303"/>
    </row>
  </sheetData>
  <sheetProtection algorithmName="SHA-512" hashValue="3wMCAS2S1ifvQ75r87GXQTWaeA4z3OZQJ3WQ//tylzCzqowLGKcd8fuTw90n44bmZE/7gLrhjs68b81Khqygrw==" saltValue="v9/nMQ0ajtHiP0LIQy1CTA==" spinCount="100000" sheet="1" objects="1" scenarios="1" selectLockedCells="1"/>
  <mergeCells count="33">
    <mergeCell ref="K8:R8"/>
    <mergeCell ref="B1:C1"/>
    <mergeCell ref="B2:C2"/>
    <mergeCell ref="B3:C3"/>
    <mergeCell ref="B4:C4"/>
    <mergeCell ref="B5:C5"/>
    <mergeCell ref="A10:B10"/>
    <mergeCell ref="A11:B11"/>
    <mergeCell ref="A12:B12"/>
    <mergeCell ref="A13:B13"/>
    <mergeCell ref="A14:B14"/>
    <mergeCell ref="A29:B29"/>
    <mergeCell ref="A15:B15"/>
    <mergeCell ref="A16:B16"/>
    <mergeCell ref="A17:B17"/>
    <mergeCell ref="A21:B21"/>
    <mergeCell ref="A22:B22"/>
    <mergeCell ref="A20:B20"/>
    <mergeCell ref="A19:B19"/>
    <mergeCell ref="A23:B23"/>
    <mergeCell ref="A24:B24"/>
    <mergeCell ref="A25:B25"/>
    <mergeCell ref="A27:B27"/>
    <mergeCell ref="A28:B28"/>
    <mergeCell ref="A30:B30"/>
    <mergeCell ref="A31:B31"/>
    <mergeCell ref="A32:B32"/>
    <mergeCell ref="A33:B33"/>
    <mergeCell ref="A40:B40"/>
    <mergeCell ref="A35:B35"/>
    <mergeCell ref="A37:B37"/>
    <mergeCell ref="A38:B38"/>
    <mergeCell ref="A39:B39"/>
  </mergeCells>
  <phoneticPr fontId="0" type="noConversion"/>
  <conditionalFormatting sqref="E67:E72">
    <cfRule type="cellIs" dxfId="2" priority="1" stopIfTrue="1" operator="lessThan">
      <formula>0</formula>
    </cfRule>
  </conditionalFormatting>
  <conditionalFormatting sqref="E65:I66 F67:I70 F71">
    <cfRule type="cellIs" dxfId="1" priority="3" stopIfTrue="1" operator="lessThan">
      <formula>0</formula>
    </cfRule>
  </conditionalFormatting>
  <dataValidations xWindow="374" yWindow="700" count="1">
    <dataValidation allowBlank="1" showInputMessage="1" showErrorMessage="1" sqref="C66:C71 D65:D71" xr:uid="{00000000-0002-0000-0000-000000000000}"/>
  </dataValidations>
  <pageMargins left="0.75" right="0.75" top="0.51" bottom="0.55000000000000004" header="0.28000000000000003" footer="0.34"/>
  <pageSetup scale="35" orientation="landscape" r:id="rId1"/>
  <headerFooter alignWithMargins="0">
    <oddHeader>&amp;L&amp;8State of California - Health and Human Servies Agency&amp;R&amp;8Department of Health Care Services</oddHeader>
    <oddFooter>&amp;L&amp;8MC 6310 (04/15) &amp;F - &amp;A</oddFooter>
  </headerFooter>
  <colBreaks count="1" manualBreakCount="1">
    <brk id="17" max="100" man="1"/>
  </colBreaks>
  <ignoredErrors>
    <ignoredError sqref="H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B271"/>
  <sheetViews>
    <sheetView tabSelected="1" zoomScale="80" zoomScaleNormal="80" zoomScaleSheetLayoutView="50" workbookViewId="0">
      <selection activeCell="J18" sqref="J18"/>
    </sheetView>
  </sheetViews>
  <sheetFormatPr defaultColWidth="9.140625" defaultRowHeight="12.75" x14ac:dyDescent="0.2"/>
  <cols>
    <col min="1" max="1" width="9.140625" style="226"/>
    <col min="2" max="2" width="16.7109375" style="227" customWidth="1"/>
    <col min="3" max="3" width="14.140625" style="35" customWidth="1"/>
    <col min="4" max="4" width="16.85546875" style="37" customWidth="1"/>
    <col min="5" max="6" width="15.5703125" style="37" customWidth="1"/>
    <col min="7" max="7" width="14.140625" style="35" customWidth="1"/>
    <col min="8" max="9" width="14.140625" style="37" customWidth="1"/>
    <col min="10" max="10" width="17.5703125" style="37" customWidth="1"/>
    <col min="11" max="11" width="14.140625" style="35" customWidth="1"/>
    <col min="12" max="13" width="14.140625" style="37" customWidth="1"/>
    <col min="14" max="14" width="16.28515625" style="37" bestFit="1" customWidth="1"/>
    <col min="15" max="15" width="13.85546875" style="37" customWidth="1"/>
    <col min="16" max="16" width="10.5703125" style="37" bestFit="1" customWidth="1"/>
    <col min="17" max="17" width="11.85546875" style="37" bestFit="1" customWidth="1"/>
    <col min="18" max="18" width="16.85546875" style="37" customWidth="1"/>
    <col min="19" max="21" width="14.140625" style="37" customWidth="1"/>
    <col min="22" max="22" width="17" style="37" customWidth="1"/>
    <col min="23" max="23" width="14.42578125" style="37" customWidth="1"/>
    <col min="24" max="24" width="13.85546875" style="37" customWidth="1"/>
    <col min="25" max="25" width="14.140625" style="37" customWidth="1"/>
    <col min="26" max="26" width="16.140625" style="37" customWidth="1"/>
    <col min="27" max="28" width="14.140625" style="37" customWidth="1"/>
    <col min="29" max="29" width="14.140625" style="36" customWidth="1"/>
    <col min="30" max="30" width="9.140625" style="36"/>
    <col min="31" max="31" width="13" style="36" customWidth="1"/>
    <col min="32" max="288" width="9.140625" style="36"/>
    <col min="289" max="16384" width="9.140625" style="37"/>
  </cols>
  <sheetData>
    <row r="1" spans="1:288" x14ac:dyDescent="0.2">
      <c r="A1" s="29"/>
      <c r="B1" s="30"/>
      <c r="C1" s="31"/>
      <c r="D1" s="32"/>
      <c r="E1" s="32"/>
      <c r="F1" s="32"/>
      <c r="G1" s="33"/>
      <c r="H1" s="34"/>
      <c r="I1" s="34"/>
      <c r="J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8" ht="27.95" customHeight="1" x14ac:dyDescent="0.2">
      <c r="A2" s="29"/>
      <c r="B2" s="533" t="s">
        <v>87</v>
      </c>
      <c r="C2" s="533"/>
      <c r="D2" s="533"/>
      <c r="E2" s="32"/>
      <c r="F2" s="32"/>
      <c r="G2" s="38"/>
      <c r="K2" s="39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8" ht="14.1" customHeight="1" x14ac:dyDescent="0.2">
      <c r="A3" s="29"/>
      <c r="B3" s="534" t="s">
        <v>109</v>
      </c>
      <c r="C3" s="534"/>
      <c r="D3" s="534"/>
      <c r="E3" s="32"/>
      <c r="F3" s="32"/>
      <c r="G3" s="38"/>
      <c r="H3" s="41"/>
      <c r="I3" s="41"/>
      <c r="J3" s="41"/>
      <c r="K3" s="4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8" ht="14.1" customHeight="1" x14ac:dyDescent="0.2">
      <c r="A4" s="29"/>
      <c r="B4" s="535" t="str">
        <f>+'7990NTP-P'!J7</f>
        <v>Fiscal Year 2021-22</v>
      </c>
      <c r="C4" s="535"/>
      <c r="D4" s="535"/>
      <c r="E4" s="32"/>
      <c r="F4" s="32"/>
      <c r="G4" s="38"/>
      <c r="H4" s="41"/>
      <c r="I4" s="41"/>
      <c r="J4" s="41"/>
      <c r="K4" s="4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8" x14ac:dyDescent="0.2">
      <c r="A5" s="29"/>
      <c r="B5" s="43"/>
      <c r="C5" s="31"/>
      <c r="D5" s="32"/>
      <c r="E5" s="32"/>
      <c r="F5" s="32"/>
      <c r="G5" s="38"/>
      <c r="H5" s="41"/>
      <c r="I5" s="41"/>
      <c r="J5" s="41"/>
      <c r="K5" s="42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8" ht="15" customHeight="1" x14ac:dyDescent="0.2">
      <c r="A6" s="32" t="s">
        <v>35</v>
      </c>
      <c r="B6" s="516" t="str">
        <f>IF(ISBLANK('7990NTP-P'!B1),"",'7990NTP-P'!B1)</f>
        <v/>
      </c>
      <c r="C6" s="516"/>
      <c r="D6" s="516"/>
      <c r="E6" s="516"/>
      <c r="F6" s="44" t="s">
        <v>123</v>
      </c>
      <c r="G6" s="45" t="str">
        <f>(IF(ISBLANK('7990NTP-P'!B3),"",'7990NTP-P'!B3))</f>
        <v/>
      </c>
      <c r="H6" s="34"/>
      <c r="I6" s="34"/>
      <c r="J6" s="34"/>
    </row>
    <row r="7" spans="1:288" ht="17.25" customHeight="1" x14ac:dyDescent="0.2">
      <c r="A7" s="32" t="s">
        <v>122</v>
      </c>
      <c r="B7" s="517" t="str">
        <f>(IF(ISBLANK('7990NTP-P'!B2),"",'7990NTP-P'!B2))</f>
        <v/>
      </c>
      <c r="C7" s="517"/>
      <c r="D7" s="517"/>
      <c r="E7" s="517"/>
      <c r="F7" s="46" t="s">
        <v>124</v>
      </c>
      <c r="G7" s="45" t="str">
        <f>(IF(ISBLANK('7990NTP-P'!B4),"",'7990NTP-P'!B4))</f>
        <v/>
      </c>
      <c r="AC7" s="47"/>
      <c r="AD7" s="48"/>
      <c r="AE7" s="48"/>
      <c r="AF7" s="48"/>
      <c r="AG7" s="48"/>
      <c r="AH7" s="48"/>
    </row>
    <row r="8" spans="1:288" x14ac:dyDescent="0.2">
      <c r="A8" s="49"/>
      <c r="B8" s="30"/>
      <c r="C8" s="50"/>
      <c r="D8" s="51"/>
      <c r="E8" s="51"/>
      <c r="F8" s="51"/>
      <c r="G8" s="52"/>
      <c r="H8" s="53"/>
      <c r="I8" s="53"/>
      <c r="J8" s="53"/>
      <c r="K8" s="54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7"/>
      <c r="AD8" s="48"/>
      <c r="AE8" s="48"/>
      <c r="AF8" s="48"/>
      <c r="AG8" s="48"/>
      <c r="AH8" s="48"/>
    </row>
    <row r="9" spans="1:288" s="34" customFormat="1" x14ac:dyDescent="0.2">
      <c r="A9" s="56"/>
      <c r="B9" s="57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  <c r="KB9" s="58"/>
    </row>
    <row r="10" spans="1:288" s="34" customFormat="1" x14ac:dyDescent="0.2">
      <c r="A10" s="56"/>
      <c r="B10" s="57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  <c r="JT10" s="58"/>
      <c r="JU10" s="58"/>
      <c r="JV10" s="58"/>
      <c r="JW10" s="58"/>
      <c r="JX10" s="58"/>
      <c r="JY10" s="58"/>
      <c r="JZ10" s="58"/>
      <c r="KA10" s="58"/>
      <c r="KB10" s="58"/>
    </row>
    <row r="11" spans="1:288" s="34" customFormat="1" x14ac:dyDescent="0.2">
      <c r="A11" s="56"/>
      <c r="B11" s="57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  <c r="IZ11" s="58"/>
      <c r="JA11" s="58"/>
      <c r="JB11" s="58"/>
      <c r="JC11" s="58"/>
      <c r="JD11" s="58"/>
      <c r="JE11" s="58"/>
      <c r="JF11" s="58"/>
      <c r="JG11" s="58"/>
      <c r="JH11" s="58"/>
      <c r="JI11" s="58"/>
      <c r="JJ11" s="58"/>
      <c r="JK11" s="58"/>
      <c r="JL11" s="58"/>
      <c r="JM11" s="58"/>
      <c r="JN11" s="58"/>
      <c r="JO11" s="58"/>
      <c r="JP11" s="58"/>
      <c r="JQ11" s="58"/>
      <c r="JR11" s="58"/>
      <c r="JS11" s="58"/>
      <c r="JT11" s="58"/>
      <c r="JU11" s="58"/>
      <c r="JV11" s="58"/>
      <c r="JW11" s="58"/>
      <c r="JX11" s="58"/>
      <c r="JY11" s="58"/>
      <c r="JZ11" s="58"/>
      <c r="KA11" s="58"/>
      <c r="KB11" s="58"/>
    </row>
    <row r="12" spans="1:288" x14ac:dyDescent="0.2">
      <c r="A12" s="51"/>
      <c r="B12" s="59"/>
      <c r="C12" s="50"/>
      <c r="D12" s="51"/>
      <c r="E12" s="51"/>
      <c r="F12" s="51"/>
      <c r="G12" s="52"/>
      <c r="H12" s="53"/>
      <c r="I12" s="53"/>
      <c r="J12" s="53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288" ht="16.5" customHeight="1" thickBot="1" x14ac:dyDescent="0.25">
      <c r="A13" s="49"/>
      <c r="B13" s="514" t="s">
        <v>36</v>
      </c>
      <c r="C13" s="515"/>
      <c r="D13" s="60"/>
      <c r="E13" s="60"/>
      <c r="F13" s="60"/>
      <c r="G13" s="61"/>
      <c r="H13" s="62"/>
      <c r="I13" s="62"/>
      <c r="J13" s="62"/>
      <c r="K13" s="63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D13" s="64"/>
      <c r="AE13" s="65"/>
      <c r="AF13" s="65"/>
      <c r="AG13" s="65"/>
    </row>
    <row r="14" spans="1:288" ht="57.6" customHeight="1" thickBot="1" x14ac:dyDescent="0.25">
      <c r="A14" s="279" t="s">
        <v>37</v>
      </c>
      <c r="B14" s="279" t="s">
        <v>85</v>
      </c>
      <c r="C14" s="394" t="s">
        <v>30</v>
      </c>
      <c r="D14" s="394" t="s">
        <v>50</v>
      </c>
      <c r="E14" s="279" t="s">
        <v>37</v>
      </c>
      <c r="F14" s="279" t="s">
        <v>85</v>
      </c>
      <c r="G14" s="394" t="s">
        <v>84</v>
      </c>
      <c r="H14" s="394" t="s">
        <v>48</v>
      </c>
      <c r="I14" s="279" t="s">
        <v>37</v>
      </c>
      <c r="J14" s="279" t="s">
        <v>85</v>
      </c>
      <c r="K14" s="394" t="s">
        <v>29</v>
      </c>
      <c r="L14" s="395" t="s">
        <v>49</v>
      </c>
      <c r="M14" s="1" t="s">
        <v>37</v>
      </c>
      <c r="N14" s="279" t="s">
        <v>85</v>
      </c>
      <c r="O14" s="1" t="s">
        <v>245</v>
      </c>
      <c r="P14" s="394" t="s">
        <v>50</v>
      </c>
      <c r="Q14" s="279" t="s">
        <v>37</v>
      </c>
      <c r="R14" s="279" t="s">
        <v>85</v>
      </c>
      <c r="S14" s="278" t="s">
        <v>239</v>
      </c>
      <c r="T14" s="394" t="s">
        <v>50</v>
      </c>
      <c r="U14" s="279" t="s">
        <v>37</v>
      </c>
      <c r="V14" s="279" t="s">
        <v>85</v>
      </c>
      <c r="W14" s="278" t="s">
        <v>240</v>
      </c>
      <c r="X14" s="394" t="s">
        <v>50</v>
      </c>
      <c r="Y14" s="279" t="s">
        <v>37</v>
      </c>
      <c r="Z14" s="279" t="s">
        <v>85</v>
      </c>
      <c r="AA14" s="279" t="s">
        <v>241</v>
      </c>
      <c r="AB14" s="394" t="s">
        <v>50</v>
      </c>
      <c r="AC14" s="396" t="s">
        <v>139</v>
      </c>
      <c r="AD14" s="64"/>
      <c r="AE14" s="65"/>
      <c r="AF14" s="65"/>
      <c r="AG14" s="65"/>
    </row>
    <row r="15" spans="1:288" ht="25.5" hidden="1" x14ac:dyDescent="0.2">
      <c r="A15" s="69" t="s">
        <v>38</v>
      </c>
      <c r="B15" s="70" t="s">
        <v>61</v>
      </c>
      <c r="C15" s="397">
        <f>ROUNDDOWN('7990NTP-P'!K10*0.5,2)</f>
        <v>0</v>
      </c>
      <c r="D15" s="398">
        <f>'7990NTP-P'!C10</f>
        <v>0</v>
      </c>
      <c r="E15" s="71" t="s">
        <v>38</v>
      </c>
      <c r="F15" s="72" t="s">
        <v>61</v>
      </c>
      <c r="G15" s="399">
        <f>ROUNDDOWN('7990NTP-P'!L10*0.5,2)</f>
        <v>0</v>
      </c>
      <c r="H15" s="398">
        <f>'7990NTP-P'!D10</f>
        <v>0</v>
      </c>
      <c r="I15" s="71" t="s">
        <v>38</v>
      </c>
      <c r="J15" s="72" t="s">
        <v>61</v>
      </c>
      <c r="K15" s="399">
        <f>ROUNDDOWN('7990NTP-P'!M10*0.5,2)</f>
        <v>0</v>
      </c>
      <c r="L15" s="398">
        <f>'7990NTP-P'!E10</f>
        <v>0</v>
      </c>
      <c r="M15" s="71" t="s">
        <v>38</v>
      </c>
      <c r="N15" s="72" t="s">
        <v>61</v>
      </c>
      <c r="O15" s="400">
        <f>ROUNDDOWN('7990NTP-P'!N10*0.5,2)</f>
        <v>0</v>
      </c>
      <c r="P15" s="398">
        <f>'7990NTP-P'!F10</f>
        <v>0</v>
      </c>
      <c r="Q15" s="71" t="s">
        <v>38</v>
      </c>
      <c r="R15" s="72" t="s">
        <v>61</v>
      </c>
      <c r="S15" s="400">
        <f>ROUNDDOWN('7990NTP-P'!O10*0.5,2)</f>
        <v>0</v>
      </c>
      <c r="T15" s="398">
        <f>'7990NTP-P'!G10</f>
        <v>0</v>
      </c>
      <c r="U15" s="71" t="s">
        <v>38</v>
      </c>
      <c r="V15" s="72" t="s">
        <v>61</v>
      </c>
      <c r="W15" s="399">
        <f>ROUNDDOWN('7990NTP-P'!P10*0.5,2)</f>
        <v>0</v>
      </c>
      <c r="X15" s="398">
        <f>'7990NTP-P'!H10</f>
        <v>0</v>
      </c>
      <c r="Y15" s="71" t="s">
        <v>38</v>
      </c>
      <c r="Z15" s="72" t="s">
        <v>61</v>
      </c>
      <c r="AA15" s="399">
        <f>ROUNDDOWN('7990NTP-P'!Q10*0.5,2)</f>
        <v>0</v>
      </c>
      <c r="AB15" s="401">
        <f>'7990NTP-P'!I10</f>
        <v>0</v>
      </c>
      <c r="AC15" s="73">
        <f>IF(C15+G15+K15+O15+S15+W15+AA15&gt;0,C15+G15+K15+O15+S15+W15+AA15,0)</f>
        <v>0</v>
      </c>
      <c r="AD15" s="402"/>
      <c r="AE15" s="403"/>
      <c r="AF15" s="65"/>
      <c r="AG15" s="65"/>
    </row>
    <row r="16" spans="1:288" ht="25.5" hidden="1" x14ac:dyDescent="0.2">
      <c r="A16" s="74" t="s">
        <v>39</v>
      </c>
      <c r="B16" s="75" t="s">
        <v>62</v>
      </c>
      <c r="C16" s="97">
        <f>ROUNDUP('7990NTP-P'!K10*0.5,2)</f>
        <v>0</v>
      </c>
      <c r="D16" s="404"/>
      <c r="E16" s="74" t="s">
        <v>39</v>
      </c>
      <c r="F16" s="76" t="s">
        <v>62</v>
      </c>
      <c r="G16" s="97">
        <f>ROUNDUP('7990NTP-P'!L10*0.5,2)</f>
        <v>0</v>
      </c>
      <c r="H16" s="95"/>
      <c r="I16" s="74" t="s">
        <v>39</v>
      </c>
      <c r="J16" s="76" t="s">
        <v>62</v>
      </c>
      <c r="K16" s="97">
        <f>ROUNDUP('7990NTP-P'!M10*0.5,2)</f>
        <v>0</v>
      </c>
      <c r="L16" s="95"/>
      <c r="M16" s="74" t="s">
        <v>39</v>
      </c>
      <c r="N16" s="76" t="s">
        <v>62</v>
      </c>
      <c r="O16" s="405">
        <f>ROUNDUP('7990NTP-P'!N10*0.5,2)</f>
        <v>0</v>
      </c>
      <c r="P16" s="77"/>
      <c r="Q16" s="74" t="s">
        <v>39</v>
      </c>
      <c r="R16" s="76" t="s">
        <v>62</v>
      </c>
      <c r="S16" s="405">
        <f>ROUNDUP('7990NTP-P'!O10*0.5,2)</f>
        <v>0</v>
      </c>
      <c r="T16" s="77"/>
      <c r="U16" s="74" t="s">
        <v>39</v>
      </c>
      <c r="V16" s="76" t="s">
        <v>62</v>
      </c>
      <c r="W16" s="97">
        <f>ROUNDUP('7990NTP-P'!P10*0.5,2)</f>
        <v>0</v>
      </c>
      <c r="X16" s="77"/>
      <c r="Y16" s="74" t="s">
        <v>39</v>
      </c>
      <c r="Z16" s="76" t="s">
        <v>62</v>
      </c>
      <c r="AA16" s="97">
        <f>ROUNDUP('7990NTP-P'!Q10*0.5,2)</f>
        <v>0</v>
      </c>
      <c r="AB16" s="95"/>
      <c r="AC16" s="78">
        <f>IF(C16+G16+K16+O16+S16+W16+AA16&gt;0,C16+G16+K16+O16+S16+W16+AA16,0)</f>
        <v>0</v>
      </c>
      <c r="AD16" s="402"/>
      <c r="AE16" s="403"/>
      <c r="AF16" s="65"/>
      <c r="AG16" s="65"/>
    </row>
    <row r="17" spans="1:33" hidden="1" x14ac:dyDescent="0.2">
      <c r="A17" s="74"/>
      <c r="B17" s="75"/>
      <c r="C17" s="97"/>
      <c r="D17" s="404"/>
      <c r="E17" s="79"/>
      <c r="F17" s="80"/>
      <c r="G17" s="97"/>
      <c r="H17" s="404"/>
      <c r="I17" s="79"/>
      <c r="J17" s="406"/>
      <c r="K17" s="97"/>
      <c r="L17" s="95"/>
      <c r="M17" s="81"/>
      <c r="N17" s="82"/>
      <c r="O17" s="77"/>
      <c r="P17" s="77"/>
      <c r="Q17" s="83"/>
      <c r="R17" s="84"/>
      <c r="S17" s="77"/>
      <c r="T17" s="77"/>
      <c r="U17" s="83"/>
      <c r="V17" s="84"/>
      <c r="W17" s="407"/>
      <c r="X17" s="95"/>
      <c r="Y17" s="81"/>
      <c r="Z17" s="82"/>
      <c r="AA17" s="408"/>
      <c r="AB17" s="95"/>
      <c r="AC17" s="78"/>
      <c r="AD17" s="402"/>
      <c r="AE17" s="403"/>
      <c r="AF17" s="65"/>
      <c r="AG17" s="65"/>
    </row>
    <row r="18" spans="1:33" ht="39" customHeight="1" x14ac:dyDescent="0.2">
      <c r="A18" s="74" t="s">
        <v>174</v>
      </c>
      <c r="B18" s="75" t="s">
        <v>172</v>
      </c>
      <c r="C18" s="97">
        <f>ROUNDDOWN('7990NTP-P'!K10-('7990NTP-P'!K10*0.438),2)</f>
        <v>0</v>
      </c>
      <c r="D18" s="98">
        <f>'7990NTP-P'!C10</f>
        <v>0</v>
      </c>
      <c r="E18" s="74" t="s">
        <v>174</v>
      </c>
      <c r="F18" s="85" t="s">
        <v>172</v>
      </c>
      <c r="G18" s="99">
        <f>ROUNDDOWN('7990NTP-P'!L10-('7990NTP-P'!L10*0.438),2)</f>
        <v>0</v>
      </c>
      <c r="H18" s="100">
        <f>'7990NTP-P'!D10</f>
        <v>0</v>
      </c>
      <c r="I18" s="74" t="s">
        <v>174</v>
      </c>
      <c r="J18" s="85" t="s">
        <v>172</v>
      </c>
      <c r="K18" s="99">
        <f>ROUNDDOWN('7990NTP-P'!M10-('7990NTP-P'!M10*0.438),2)</f>
        <v>0</v>
      </c>
      <c r="L18" s="100">
        <f>'7990NTP-P'!E10</f>
        <v>0</v>
      </c>
      <c r="M18" s="74" t="s">
        <v>174</v>
      </c>
      <c r="N18" s="85" t="s">
        <v>172</v>
      </c>
      <c r="O18" s="99">
        <f>ROUNDDOWN('7990NTP-P'!N10-('7990NTP-P'!N10*0.438),2)</f>
        <v>0</v>
      </c>
      <c r="P18" s="100">
        <f>'7990NTP-P'!F10</f>
        <v>0</v>
      </c>
      <c r="Q18" s="74" t="s">
        <v>174</v>
      </c>
      <c r="R18" s="85" t="s">
        <v>172</v>
      </c>
      <c r="S18" s="99">
        <f>ROUNDDOWN('7990NTP-P'!O10-('7990NTP-P'!O10*0.438),2)</f>
        <v>0</v>
      </c>
      <c r="T18" s="100">
        <f>'7990NTP-P'!G10</f>
        <v>0</v>
      </c>
      <c r="U18" s="74" t="s">
        <v>174</v>
      </c>
      <c r="V18" s="85" t="s">
        <v>172</v>
      </c>
      <c r="W18" s="99">
        <f>ROUNDDOWN('7990NTP-P'!P10-('7990NTP-P'!P10*0.438),2)</f>
        <v>0</v>
      </c>
      <c r="X18" s="100">
        <f>'7990NTP-P'!H10</f>
        <v>0</v>
      </c>
      <c r="Y18" s="74" t="s">
        <v>174</v>
      </c>
      <c r="Z18" s="85" t="s">
        <v>172</v>
      </c>
      <c r="AA18" s="99">
        <f>ROUNDDOWN('7990NTP-P'!Q10-('7990NTP-P'!Q10*0.438),2)</f>
        <v>0</v>
      </c>
      <c r="AB18" s="100">
        <f>'7990NTP-P'!I10</f>
        <v>0</v>
      </c>
      <c r="AC18" s="78">
        <f>IF(C18+G18+K18+O18+S18+W18+AA18&gt;0,C18+G18+K18+O18+S18+W18+AA18,0)</f>
        <v>0</v>
      </c>
      <c r="AD18" s="402"/>
      <c r="AE18" s="403"/>
      <c r="AF18" s="65"/>
      <c r="AG18" s="65"/>
    </row>
    <row r="19" spans="1:33" ht="39.950000000000003" customHeight="1" x14ac:dyDescent="0.2">
      <c r="A19" s="74" t="s">
        <v>175</v>
      </c>
      <c r="B19" s="75" t="s">
        <v>173</v>
      </c>
      <c r="C19" s="97">
        <f>ROUNDUP('7990NTP-P'!K10*0.438,2)</f>
        <v>0</v>
      </c>
      <c r="D19" s="404"/>
      <c r="E19" s="74" t="s">
        <v>175</v>
      </c>
      <c r="F19" s="85" t="s">
        <v>173</v>
      </c>
      <c r="G19" s="99">
        <f>ROUNDUP('7990NTP-P'!L10*0.438,2)</f>
        <v>0</v>
      </c>
      <c r="H19" s="409"/>
      <c r="I19" s="74" t="s">
        <v>175</v>
      </c>
      <c r="J19" s="85" t="s">
        <v>173</v>
      </c>
      <c r="K19" s="99">
        <f>ROUNDUP('7990NTP-P'!M10*0.438,2)</f>
        <v>0</v>
      </c>
      <c r="L19" s="409"/>
      <c r="M19" s="74" t="s">
        <v>175</v>
      </c>
      <c r="N19" s="85" t="s">
        <v>173</v>
      </c>
      <c r="O19" s="99">
        <f>ROUNDUP('7990NTP-P'!N10*0.438,2)</f>
        <v>0</v>
      </c>
      <c r="P19" s="409"/>
      <c r="Q19" s="74" t="s">
        <v>175</v>
      </c>
      <c r="R19" s="85" t="s">
        <v>173</v>
      </c>
      <c r="S19" s="99">
        <f>ROUNDUP('7990NTP-P'!O10*0.438,2)</f>
        <v>0</v>
      </c>
      <c r="T19" s="409"/>
      <c r="U19" s="74" t="s">
        <v>175</v>
      </c>
      <c r="V19" s="85" t="s">
        <v>173</v>
      </c>
      <c r="W19" s="99">
        <f>ROUNDUP('7990NTP-P'!P10*0.438,2)</f>
        <v>0</v>
      </c>
      <c r="X19" s="409"/>
      <c r="Y19" s="74" t="s">
        <v>175</v>
      </c>
      <c r="Z19" s="85" t="s">
        <v>173</v>
      </c>
      <c r="AA19" s="99">
        <f>ROUNDUP('7990NTP-P'!Q10*0.438,2)</f>
        <v>0</v>
      </c>
      <c r="AB19" s="409"/>
      <c r="AC19" s="78">
        <f>IF(C19+G19+K19+O19+S19+W19+AA19&gt;0,C19+G19+K19+O19+S19+W19+AA19,0)</f>
        <v>0</v>
      </c>
      <c r="AD19" s="402"/>
      <c r="AE19" s="403"/>
      <c r="AF19" s="65"/>
      <c r="AG19" s="65"/>
    </row>
    <row r="20" spans="1:33" x14ac:dyDescent="0.2">
      <c r="A20" s="74"/>
      <c r="B20" s="75"/>
      <c r="C20" s="86"/>
      <c r="D20" s="87"/>
      <c r="E20" s="74"/>
      <c r="F20" s="85"/>
      <c r="G20" s="88"/>
      <c r="H20" s="89"/>
      <c r="I20" s="74"/>
      <c r="J20" s="85"/>
      <c r="K20" s="88"/>
      <c r="L20" s="89"/>
      <c r="M20" s="74"/>
      <c r="N20" s="85"/>
      <c r="O20" s="88"/>
      <c r="P20" s="89"/>
      <c r="Q20" s="74"/>
      <c r="R20" s="85"/>
      <c r="S20" s="88"/>
      <c r="T20" s="89"/>
      <c r="U20" s="74"/>
      <c r="V20" s="85"/>
      <c r="W20" s="88"/>
      <c r="X20" s="89"/>
      <c r="Y20" s="74"/>
      <c r="Z20" s="85"/>
      <c r="AA20" s="88"/>
      <c r="AB20" s="89"/>
      <c r="AC20" s="78"/>
      <c r="AD20" s="402"/>
      <c r="AE20" s="403"/>
      <c r="AF20" s="65"/>
      <c r="AG20" s="65"/>
    </row>
    <row r="21" spans="1:33" ht="25.5" x14ac:dyDescent="0.2">
      <c r="A21" s="74" t="s">
        <v>40</v>
      </c>
      <c r="B21" s="75" t="s">
        <v>63</v>
      </c>
      <c r="C21" s="97">
        <f>SUM('7990NTP-P'!K12*1)</f>
        <v>0</v>
      </c>
      <c r="D21" s="98">
        <f>'7990NTP-P'!C12</f>
        <v>0</v>
      </c>
      <c r="E21" s="74" t="s">
        <v>40</v>
      </c>
      <c r="F21" s="85" t="s">
        <v>63</v>
      </c>
      <c r="G21" s="99">
        <f>SUM('7990NTP-P'!L12*1)</f>
        <v>0</v>
      </c>
      <c r="H21" s="100">
        <f>'7990NTP-P'!D12</f>
        <v>0</v>
      </c>
      <c r="I21" s="74" t="s">
        <v>40</v>
      </c>
      <c r="J21" s="85" t="s">
        <v>63</v>
      </c>
      <c r="K21" s="99">
        <f>SUM('7990NTP-P'!M12*1)</f>
        <v>0</v>
      </c>
      <c r="L21" s="100">
        <f>'7990NTP-P'!E12</f>
        <v>0</v>
      </c>
      <c r="M21" s="74" t="s">
        <v>40</v>
      </c>
      <c r="N21" s="85" t="s">
        <v>63</v>
      </c>
      <c r="O21" s="99">
        <f>SUM('7990NTP-P'!N12*1)</f>
        <v>0</v>
      </c>
      <c r="P21" s="100">
        <f>'7990NTP-P'!F12</f>
        <v>0</v>
      </c>
      <c r="Q21" s="74" t="s">
        <v>40</v>
      </c>
      <c r="R21" s="85" t="s">
        <v>63</v>
      </c>
      <c r="S21" s="99">
        <f>SUM('7990NTP-P'!O12*1)</f>
        <v>0</v>
      </c>
      <c r="T21" s="100">
        <f>'7990NTP-P'!G12</f>
        <v>0</v>
      </c>
      <c r="U21" s="74" t="s">
        <v>40</v>
      </c>
      <c r="V21" s="85" t="s">
        <v>63</v>
      </c>
      <c r="W21" s="99">
        <f>SUM('7990NTP-P'!P12*1)</f>
        <v>0</v>
      </c>
      <c r="X21" s="100">
        <f>'7990NTP-P'!H12</f>
        <v>0</v>
      </c>
      <c r="Y21" s="74" t="s">
        <v>40</v>
      </c>
      <c r="Z21" s="85" t="s">
        <v>63</v>
      </c>
      <c r="AA21" s="99">
        <f>SUM('7990NTP-P'!Q12*1)</f>
        <v>0</v>
      </c>
      <c r="AB21" s="100">
        <f>'7990NTP-P'!I12</f>
        <v>0</v>
      </c>
      <c r="AC21" s="78">
        <f>IF(C21+G21+K21+O21+S21+W21+AA21&gt;0,C21+G21+K21+O21+S21+W21+AA21,0)</f>
        <v>0</v>
      </c>
      <c r="AD21" s="402"/>
      <c r="AE21" s="403"/>
      <c r="AF21" s="65"/>
      <c r="AG21" s="65"/>
    </row>
    <row r="22" spans="1:33" x14ac:dyDescent="0.2">
      <c r="A22" s="90"/>
      <c r="B22" s="75"/>
      <c r="C22" s="86"/>
      <c r="D22" s="87"/>
      <c r="E22" s="90"/>
      <c r="F22" s="85"/>
      <c r="G22" s="88"/>
      <c r="H22" s="89"/>
      <c r="I22" s="90"/>
      <c r="J22" s="85"/>
      <c r="K22" s="88"/>
      <c r="L22" s="89"/>
      <c r="M22" s="90"/>
      <c r="N22" s="85"/>
      <c r="O22" s="88"/>
      <c r="P22" s="89"/>
      <c r="Q22" s="90"/>
      <c r="R22" s="85"/>
      <c r="S22" s="88"/>
      <c r="T22" s="89"/>
      <c r="U22" s="90"/>
      <c r="V22" s="85"/>
      <c r="W22" s="88"/>
      <c r="X22" s="89"/>
      <c r="Y22" s="90"/>
      <c r="Z22" s="85"/>
      <c r="AA22" s="88"/>
      <c r="AB22" s="89"/>
      <c r="AC22" s="78"/>
      <c r="AD22" s="410"/>
      <c r="AE22" s="411"/>
      <c r="AF22" s="65"/>
      <c r="AG22" s="65"/>
    </row>
    <row r="23" spans="1:33" ht="38.25" x14ac:dyDescent="0.2">
      <c r="A23" s="3" t="s">
        <v>365</v>
      </c>
      <c r="B23" s="12" t="s">
        <v>367</v>
      </c>
      <c r="C23" s="97">
        <f>ROUNDDOWN('7990NTP-P'!K13-('7990NTP-P'!K13*0.3066),2)</f>
        <v>0</v>
      </c>
      <c r="D23" s="98">
        <f>'7990NTP-P'!C13</f>
        <v>0</v>
      </c>
      <c r="E23" s="18" t="s">
        <v>365</v>
      </c>
      <c r="F23" s="17" t="s">
        <v>367</v>
      </c>
      <c r="G23" s="99">
        <f>ROUNDDOWN('7990NTP-P'!L13-('7990NTP-P'!L13*0.3066),2)</f>
        <v>0</v>
      </c>
      <c r="H23" s="100">
        <f>'7990NTP-P'!D13</f>
        <v>0</v>
      </c>
      <c r="I23" s="18" t="s">
        <v>365</v>
      </c>
      <c r="J23" s="17" t="s">
        <v>367</v>
      </c>
      <c r="K23" s="99">
        <f>ROUNDDOWN('7990NTP-P'!M13-('7990NTP-P'!M13*0.3066),2)</f>
        <v>0</v>
      </c>
      <c r="L23" s="100">
        <f>'7990NTP-P'!E13</f>
        <v>0</v>
      </c>
      <c r="M23" s="18" t="s">
        <v>365</v>
      </c>
      <c r="N23" s="17" t="s">
        <v>367</v>
      </c>
      <c r="O23" s="99">
        <f>ROUNDDOWN('7990NTP-P'!N13-('7990NTP-P'!N13*0.3066),2)</f>
        <v>0</v>
      </c>
      <c r="P23" s="100">
        <f>'7990NTP-P'!F13</f>
        <v>0</v>
      </c>
      <c r="Q23" s="18" t="s">
        <v>365</v>
      </c>
      <c r="R23" s="17" t="s">
        <v>367</v>
      </c>
      <c r="S23" s="99">
        <f>ROUNDDOWN('7990NTP-P'!O13-('7990NTP-P'!O13*0.3066),2)</f>
        <v>0</v>
      </c>
      <c r="T23" s="100">
        <f>'7990NTP-P'!G13</f>
        <v>0</v>
      </c>
      <c r="U23" s="18" t="s">
        <v>365</v>
      </c>
      <c r="V23" s="17" t="s">
        <v>367</v>
      </c>
      <c r="W23" s="99">
        <f>ROUNDDOWN('7990NTP-P'!P13-('7990NTP-P'!P13*0.3066),2)</f>
        <v>0</v>
      </c>
      <c r="X23" s="100">
        <f>'7990NTP-P'!H13</f>
        <v>0</v>
      </c>
      <c r="Y23" s="18" t="s">
        <v>365</v>
      </c>
      <c r="Z23" s="17" t="s">
        <v>367</v>
      </c>
      <c r="AA23" s="99">
        <f>ROUNDDOWN('7990NTP-P'!Q13-('7990NTP-P'!Q13*0.3066),2)</f>
        <v>0</v>
      </c>
      <c r="AB23" s="100">
        <f>'7990NTP-P'!I13</f>
        <v>0</v>
      </c>
      <c r="AC23" s="78">
        <f t="shared" ref="AC23:AC59" si="0">IF(C23+G23+K23+O23+S23+W23+AA23&gt;0,C23+G23+K23+O23+S23+W23+AA23,0)</f>
        <v>0</v>
      </c>
      <c r="AD23" s="402"/>
      <c r="AE23" s="412"/>
      <c r="AF23" s="65"/>
      <c r="AG23" s="65"/>
    </row>
    <row r="24" spans="1:33" ht="53.1" customHeight="1" x14ac:dyDescent="0.2">
      <c r="A24" s="3" t="s">
        <v>366</v>
      </c>
      <c r="B24" s="12" t="s">
        <v>368</v>
      </c>
      <c r="C24" s="97">
        <f>ROUNDUP('7990NTP-P'!K13*0.3066,2)</f>
        <v>0</v>
      </c>
      <c r="D24" s="95"/>
      <c r="E24" s="18" t="s">
        <v>366</v>
      </c>
      <c r="F24" s="17" t="s">
        <v>368</v>
      </c>
      <c r="G24" s="99">
        <f>ROUNDUP('7990NTP-P'!L13*0.3066,2)</f>
        <v>0</v>
      </c>
      <c r="H24" s="96"/>
      <c r="I24" s="18" t="s">
        <v>366</v>
      </c>
      <c r="J24" s="17" t="s">
        <v>368</v>
      </c>
      <c r="K24" s="99">
        <f>ROUNDUP('7990NTP-P'!M13*0.3066,2)</f>
        <v>0</v>
      </c>
      <c r="L24" s="96"/>
      <c r="M24" s="18" t="s">
        <v>366</v>
      </c>
      <c r="N24" s="17" t="s">
        <v>368</v>
      </c>
      <c r="O24" s="99">
        <f>ROUNDUP('7990NTP-P'!N13*0.3066,2)</f>
        <v>0</v>
      </c>
      <c r="P24" s="96"/>
      <c r="Q24" s="18" t="s">
        <v>366</v>
      </c>
      <c r="R24" s="17" t="s">
        <v>368</v>
      </c>
      <c r="S24" s="99">
        <f>ROUNDUP('7990NTP-P'!O13*0.3066,2)</f>
        <v>0</v>
      </c>
      <c r="T24" s="96"/>
      <c r="U24" s="18" t="s">
        <v>366</v>
      </c>
      <c r="V24" s="17" t="s">
        <v>368</v>
      </c>
      <c r="W24" s="99">
        <f>ROUNDUP('7990NTP-P'!P13*0.3066,2)</f>
        <v>0</v>
      </c>
      <c r="X24" s="96"/>
      <c r="Y24" s="18" t="s">
        <v>366</v>
      </c>
      <c r="Z24" s="17" t="s">
        <v>368</v>
      </c>
      <c r="AA24" s="99">
        <f>ROUNDUP('7990NTP-P'!Q13*0.3066,2)</f>
        <v>0</v>
      </c>
      <c r="AB24" s="96"/>
      <c r="AC24" s="78">
        <f t="shared" si="0"/>
        <v>0</v>
      </c>
      <c r="AD24" s="402"/>
      <c r="AE24" s="412"/>
      <c r="AF24" s="65"/>
      <c r="AG24" s="65"/>
    </row>
    <row r="25" spans="1:33" x14ac:dyDescent="0.2">
      <c r="A25" s="74"/>
      <c r="B25" s="75"/>
      <c r="C25" s="86"/>
      <c r="D25" s="87"/>
      <c r="E25" s="74"/>
      <c r="F25" s="85"/>
      <c r="G25" s="88"/>
      <c r="H25" s="89"/>
      <c r="I25" s="74"/>
      <c r="J25" s="85"/>
      <c r="K25" s="88"/>
      <c r="L25" s="89"/>
      <c r="M25" s="74"/>
      <c r="N25" s="85"/>
      <c r="O25" s="88"/>
      <c r="P25" s="89"/>
      <c r="Q25" s="74"/>
      <c r="R25" s="85"/>
      <c r="S25" s="88"/>
      <c r="T25" s="89"/>
      <c r="U25" s="74"/>
      <c r="V25" s="85"/>
      <c r="W25" s="88"/>
      <c r="X25" s="89"/>
      <c r="Y25" s="74"/>
      <c r="Z25" s="85"/>
      <c r="AA25" s="88"/>
      <c r="AB25" s="89"/>
      <c r="AC25" s="78"/>
      <c r="AD25" s="402"/>
      <c r="AE25" s="412"/>
      <c r="AF25" s="65"/>
      <c r="AG25" s="65"/>
    </row>
    <row r="26" spans="1:33" ht="66.599999999999994" customHeight="1" x14ac:dyDescent="0.2">
      <c r="A26" s="3" t="s">
        <v>369</v>
      </c>
      <c r="B26" s="13" t="s">
        <v>371</v>
      </c>
      <c r="C26" s="97">
        <f>ROUNDDOWN('7990NTP-P'!K14-('7990NTP-P'!K14*0.3066),2)</f>
        <v>0</v>
      </c>
      <c r="D26" s="98">
        <f>'7990NTP-P'!C14</f>
        <v>0</v>
      </c>
      <c r="E26" s="18" t="s">
        <v>369</v>
      </c>
      <c r="F26" s="13" t="s">
        <v>371</v>
      </c>
      <c r="G26" s="99">
        <f>ROUNDDOWN('7990NTP-P'!L14-('7990NTP-P'!L14*0.3066),2)</f>
        <v>0</v>
      </c>
      <c r="H26" s="100">
        <f>'7990NTP-P'!D14</f>
        <v>0</v>
      </c>
      <c r="I26" s="18" t="s">
        <v>369</v>
      </c>
      <c r="J26" s="13" t="s">
        <v>371</v>
      </c>
      <c r="K26" s="99">
        <f>ROUNDDOWN('7990NTP-P'!M14-('7990NTP-P'!M14*0.3066),2)</f>
        <v>0</v>
      </c>
      <c r="L26" s="100">
        <f>'7990NTP-P'!E14</f>
        <v>0</v>
      </c>
      <c r="M26" s="18" t="s">
        <v>369</v>
      </c>
      <c r="N26" s="13" t="s">
        <v>371</v>
      </c>
      <c r="O26" s="99">
        <f>ROUNDDOWN('7990NTP-P'!N14-('7990NTP-P'!N14*0.3066),2)</f>
        <v>0</v>
      </c>
      <c r="P26" s="100">
        <f>'7990NTP-P'!F14</f>
        <v>0</v>
      </c>
      <c r="Q26" s="18" t="s">
        <v>369</v>
      </c>
      <c r="R26" s="13" t="s">
        <v>371</v>
      </c>
      <c r="S26" s="99">
        <f>ROUNDDOWN('7990NTP-P'!O14-('7990NTP-P'!O14*0.3066),2)</f>
        <v>0</v>
      </c>
      <c r="T26" s="100">
        <f>'7990NTP-P'!G14</f>
        <v>0</v>
      </c>
      <c r="U26" s="18" t="s">
        <v>369</v>
      </c>
      <c r="V26" s="13" t="s">
        <v>371</v>
      </c>
      <c r="W26" s="99">
        <f>ROUNDDOWN('7990NTP-P'!P14-('7990NTP-P'!P14*0.3066),2)</f>
        <v>0</v>
      </c>
      <c r="X26" s="100">
        <f>'7990NTP-P'!H14</f>
        <v>0</v>
      </c>
      <c r="Y26" s="18" t="s">
        <v>369</v>
      </c>
      <c r="Z26" s="13" t="s">
        <v>371</v>
      </c>
      <c r="AA26" s="99">
        <f>ROUNDDOWN('7990NTP-P'!Q14-('7990NTP-P'!Q14*0.3066),2)</f>
        <v>0</v>
      </c>
      <c r="AB26" s="100">
        <f>'7990NTP-P'!I14</f>
        <v>0</v>
      </c>
      <c r="AC26" s="78">
        <f t="shared" si="0"/>
        <v>0</v>
      </c>
      <c r="AD26" s="64"/>
      <c r="AE26" s="65"/>
      <c r="AF26" s="65"/>
      <c r="AG26" s="65"/>
    </row>
    <row r="27" spans="1:33" ht="65.099999999999994" customHeight="1" x14ac:dyDescent="0.2">
      <c r="A27" s="3" t="s">
        <v>370</v>
      </c>
      <c r="B27" s="13" t="s">
        <v>372</v>
      </c>
      <c r="C27" s="97">
        <f>ROUNDUP('7990NTP-P'!K14*0.3066,2)</f>
        <v>0</v>
      </c>
      <c r="D27" s="413"/>
      <c r="E27" s="18" t="s">
        <v>370</v>
      </c>
      <c r="F27" s="13" t="s">
        <v>372</v>
      </c>
      <c r="G27" s="99">
        <f>ROUNDUP('7990NTP-P'!L14*0.3066,2)</f>
        <v>0</v>
      </c>
      <c r="H27" s="414"/>
      <c r="I27" s="18" t="s">
        <v>370</v>
      </c>
      <c r="J27" s="13" t="s">
        <v>372</v>
      </c>
      <c r="K27" s="99">
        <f>ROUNDUP('7990NTP-P'!M14*0.3066,2)</f>
        <v>0</v>
      </c>
      <c r="L27" s="414"/>
      <c r="M27" s="18" t="s">
        <v>370</v>
      </c>
      <c r="N27" s="13" t="s">
        <v>372</v>
      </c>
      <c r="O27" s="99">
        <f>ROUNDUP('7990NTP-P'!N14*0.3066,2)</f>
        <v>0</v>
      </c>
      <c r="P27" s="414"/>
      <c r="Q27" s="18" t="s">
        <v>370</v>
      </c>
      <c r="R27" s="13" t="s">
        <v>372</v>
      </c>
      <c r="S27" s="99">
        <f>ROUNDUP('7990NTP-P'!O14*0.3066,2)</f>
        <v>0</v>
      </c>
      <c r="T27" s="414"/>
      <c r="U27" s="18" t="s">
        <v>370</v>
      </c>
      <c r="V27" s="13" t="s">
        <v>372</v>
      </c>
      <c r="W27" s="99">
        <f>ROUNDUP('7990NTP-P'!P14*0.3066,2)</f>
        <v>0</v>
      </c>
      <c r="X27" s="414"/>
      <c r="Y27" s="18" t="s">
        <v>370</v>
      </c>
      <c r="Z27" s="13" t="s">
        <v>372</v>
      </c>
      <c r="AA27" s="99">
        <f>ROUNDUP('7990NTP-P'!Q14*0.3066,2)</f>
        <v>0</v>
      </c>
      <c r="AB27" s="414"/>
      <c r="AC27" s="78">
        <f t="shared" si="0"/>
        <v>0</v>
      </c>
      <c r="AD27" s="64"/>
      <c r="AE27" s="65"/>
      <c r="AF27" s="65"/>
      <c r="AG27" s="65"/>
    </row>
    <row r="28" spans="1:33" x14ac:dyDescent="0.2">
      <c r="A28" s="74"/>
      <c r="B28" s="75"/>
      <c r="C28" s="86"/>
      <c r="D28" s="87"/>
      <c r="E28" s="74"/>
      <c r="F28" s="85"/>
      <c r="G28" s="88"/>
      <c r="H28" s="89"/>
      <c r="I28" s="74"/>
      <c r="J28" s="85"/>
      <c r="K28" s="88"/>
      <c r="L28" s="89"/>
      <c r="M28" s="74"/>
      <c r="N28" s="85"/>
      <c r="O28" s="88"/>
      <c r="P28" s="89"/>
      <c r="Q28" s="74"/>
      <c r="R28" s="85"/>
      <c r="S28" s="88"/>
      <c r="T28" s="89"/>
      <c r="U28" s="74"/>
      <c r="V28" s="85"/>
      <c r="W28" s="88"/>
      <c r="X28" s="89"/>
      <c r="Y28" s="74"/>
      <c r="Z28" s="85"/>
      <c r="AA28" s="88"/>
      <c r="AB28" s="89"/>
      <c r="AC28" s="78"/>
      <c r="AD28" s="64"/>
      <c r="AE28" s="65"/>
      <c r="AF28" s="65"/>
      <c r="AG28" s="65"/>
    </row>
    <row r="29" spans="1:33" ht="56.1" customHeight="1" x14ac:dyDescent="0.2">
      <c r="A29" s="3" t="s">
        <v>176</v>
      </c>
      <c r="B29" s="9" t="s">
        <v>178</v>
      </c>
      <c r="C29" s="97">
        <f>ROUNDDOWN('7990NTP-P'!K15-('7990NTP-P'!K15*0.3066),2)</f>
        <v>0</v>
      </c>
      <c r="D29" s="98">
        <f>'7990NTP-P'!C15</f>
        <v>0</v>
      </c>
      <c r="E29" s="18" t="s">
        <v>176</v>
      </c>
      <c r="F29" s="16" t="s">
        <v>178</v>
      </c>
      <c r="G29" s="99">
        <f>ROUNDDOWN('7990NTP-P'!L15-('7990NTP-P'!L15*0.3066),2)</f>
        <v>0</v>
      </c>
      <c r="H29" s="100">
        <f>'7990NTP-P'!D15</f>
        <v>0</v>
      </c>
      <c r="I29" s="18" t="s">
        <v>176</v>
      </c>
      <c r="J29" s="16" t="s">
        <v>178</v>
      </c>
      <c r="K29" s="99">
        <f>ROUNDDOWN('7990NTP-P'!M15-('7990NTP-P'!M15*0.3066),2)</f>
        <v>0</v>
      </c>
      <c r="L29" s="100">
        <f>'7990NTP-P'!E15</f>
        <v>0</v>
      </c>
      <c r="M29" s="18" t="s">
        <v>176</v>
      </c>
      <c r="N29" s="16" t="s">
        <v>178</v>
      </c>
      <c r="O29" s="99">
        <f>ROUNDDOWN('7990NTP-P'!N15-('7990NTP-P'!N15*0.3066),2)</f>
        <v>0</v>
      </c>
      <c r="P29" s="100">
        <f>'7990NTP-P'!F15</f>
        <v>0</v>
      </c>
      <c r="Q29" s="18" t="s">
        <v>176</v>
      </c>
      <c r="R29" s="16" t="s">
        <v>178</v>
      </c>
      <c r="S29" s="99">
        <f>ROUNDDOWN('7990NTP-P'!O15-('7990NTP-P'!O15*0.3066),2)</f>
        <v>0</v>
      </c>
      <c r="T29" s="100">
        <f>'7990NTP-P'!G15</f>
        <v>0</v>
      </c>
      <c r="U29" s="18" t="s">
        <v>176</v>
      </c>
      <c r="V29" s="16" t="s">
        <v>178</v>
      </c>
      <c r="W29" s="99">
        <f>ROUNDDOWN('7990NTP-P'!P15-('7990NTP-P'!P15*0.3066),2)</f>
        <v>0</v>
      </c>
      <c r="X29" s="100">
        <f>'7990NTP-P'!H15</f>
        <v>0</v>
      </c>
      <c r="Y29" s="18" t="s">
        <v>176</v>
      </c>
      <c r="Z29" s="16" t="s">
        <v>178</v>
      </c>
      <c r="AA29" s="99">
        <f>ROUNDDOWN('7990NTP-P'!Q15-('7990NTP-P'!Q15*0.3066),2)</f>
        <v>0</v>
      </c>
      <c r="AB29" s="100">
        <f>'7990NTP-P'!I15</f>
        <v>0</v>
      </c>
      <c r="AC29" s="78">
        <f t="shared" si="0"/>
        <v>0</v>
      </c>
      <c r="AD29" s="64"/>
      <c r="AE29" s="65"/>
      <c r="AF29" s="65"/>
      <c r="AG29" s="65"/>
    </row>
    <row r="30" spans="1:33" ht="54.95" customHeight="1" x14ac:dyDescent="0.2">
      <c r="A30" s="3" t="s">
        <v>177</v>
      </c>
      <c r="B30" s="9" t="s">
        <v>179</v>
      </c>
      <c r="C30" s="97">
        <f>ROUNDUP('7990NTP-P'!K15*0.3066,2)</f>
        <v>0</v>
      </c>
      <c r="D30" s="95"/>
      <c r="E30" s="18" t="s">
        <v>177</v>
      </c>
      <c r="F30" s="16" t="s">
        <v>179</v>
      </c>
      <c r="G30" s="99">
        <f>ROUNDUP('7990NTP-P'!L15*0.3066,2)</f>
        <v>0</v>
      </c>
      <c r="H30" s="96"/>
      <c r="I30" s="18" t="s">
        <v>177</v>
      </c>
      <c r="J30" s="16" t="s">
        <v>179</v>
      </c>
      <c r="K30" s="99">
        <f>ROUNDUP('7990NTP-P'!M15*0.3066,2)</f>
        <v>0</v>
      </c>
      <c r="L30" s="96"/>
      <c r="M30" s="18" t="s">
        <v>177</v>
      </c>
      <c r="N30" s="16" t="s">
        <v>179</v>
      </c>
      <c r="O30" s="99">
        <f>ROUNDUP('7990NTP-P'!N15*0.3066,2)</f>
        <v>0</v>
      </c>
      <c r="P30" s="96"/>
      <c r="Q30" s="18" t="s">
        <v>177</v>
      </c>
      <c r="R30" s="16" t="s">
        <v>179</v>
      </c>
      <c r="S30" s="99">
        <f>ROUNDUP('7990NTP-P'!O15*0.3066,2)</f>
        <v>0</v>
      </c>
      <c r="T30" s="96"/>
      <c r="U30" s="18" t="s">
        <v>177</v>
      </c>
      <c r="V30" s="16" t="s">
        <v>179</v>
      </c>
      <c r="W30" s="99">
        <f>ROUNDUP('7990NTP-P'!P15*0.3066,2)</f>
        <v>0</v>
      </c>
      <c r="X30" s="96"/>
      <c r="Y30" s="18" t="s">
        <v>177</v>
      </c>
      <c r="Z30" s="16" t="s">
        <v>179</v>
      </c>
      <c r="AA30" s="99">
        <f>ROUNDUP('7990NTP-P'!Q15*0.3066,2)</f>
        <v>0</v>
      </c>
      <c r="AB30" s="96"/>
      <c r="AC30" s="78">
        <f t="shared" si="0"/>
        <v>0</v>
      </c>
      <c r="AD30" s="64"/>
      <c r="AE30" s="65"/>
      <c r="AF30" s="65"/>
      <c r="AG30" s="65"/>
    </row>
    <row r="31" spans="1:33" x14ac:dyDescent="0.2">
      <c r="A31" s="74"/>
      <c r="B31" s="75"/>
      <c r="C31" s="86"/>
      <c r="D31" s="87"/>
      <c r="E31" s="74"/>
      <c r="F31" s="85"/>
      <c r="G31" s="88"/>
      <c r="H31" s="89"/>
      <c r="I31" s="74"/>
      <c r="J31" s="85"/>
      <c r="K31" s="88"/>
      <c r="L31" s="89"/>
      <c r="M31" s="74"/>
      <c r="N31" s="85"/>
      <c r="O31" s="88"/>
      <c r="P31" s="89"/>
      <c r="Q31" s="74"/>
      <c r="R31" s="85"/>
      <c r="S31" s="88"/>
      <c r="T31" s="89"/>
      <c r="U31" s="74"/>
      <c r="V31" s="85"/>
      <c r="W31" s="88"/>
      <c r="X31" s="89"/>
      <c r="Y31" s="74"/>
      <c r="Z31" s="85"/>
      <c r="AA31" s="88"/>
      <c r="AB31" s="89"/>
      <c r="AC31" s="78"/>
      <c r="AD31" s="64"/>
      <c r="AE31" s="65"/>
      <c r="AF31" s="65"/>
      <c r="AG31" s="65"/>
    </row>
    <row r="32" spans="1:33" ht="63.95" customHeight="1" x14ac:dyDescent="0.2">
      <c r="A32" s="4" t="s">
        <v>373</v>
      </c>
      <c r="B32" s="14" t="s">
        <v>355</v>
      </c>
      <c r="C32" s="97">
        <f>ROUNDDOWN('7990NTP-P'!K16*0.6934,2)</f>
        <v>0</v>
      </c>
      <c r="D32" s="98">
        <f>'7990NTP-P'!C16</f>
        <v>0</v>
      </c>
      <c r="E32" s="19" t="s">
        <v>373</v>
      </c>
      <c r="F32" s="20" t="s">
        <v>355</v>
      </c>
      <c r="G32" s="99">
        <f>ROUNDDOWN('7990NTP-P'!L16*0.6934,2)</f>
        <v>0</v>
      </c>
      <c r="H32" s="100">
        <f>'7990NTP-P'!D16</f>
        <v>0</v>
      </c>
      <c r="I32" s="19" t="s">
        <v>373</v>
      </c>
      <c r="J32" s="20" t="s">
        <v>355</v>
      </c>
      <c r="K32" s="99">
        <f>ROUNDDOWN('7990NTP-P'!M16*0.6934,2)</f>
        <v>0</v>
      </c>
      <c r="L32" s="100">
        <f>'7990NTP-P'!E16</f>
        <v>0</v>
      </c>
      <c r="M32" s="19" t="s">
        <v>373</v>
      </c>
      <c r="N32" s="20" t="s">
        <v>355</v>
      </c>
      <c r="O32" s="99">
        <f>ROUNDDOWN('7990NTP-P'!N16*0.6934,2)</f>
        <v>0</v>
      </c>
      <c r="P32" s="100">
        <f>'7990NTP-P'!F16</f>
        <v>0</v>
      </c>
      <c r="Q32" s="19" t="s">
        <v>373</v>
      </c>
      <c r="R32" s="20" t="s">
        <v>355</v>
      </c>
      <c r="S32" s="99">
        <f>ROUNDDOWN('7990NTP-P'!O16*0.6934,2)</f>
        <v>0</v>
      </c>
      <c r="T32" s="100">
        <f>'7990NTP-P'!G16</f>
        <v>0</v>
      </c>
      <c r="U32" s="19" t="s">
        <v>373</v>
      </c>
      <c r="V32" s="20" t="s">
        <v>355</v>
      </c>
      <c r="W32" s="99">
        <f>ROUNDDOWN('7990NTP-P'!P16*0.6934,2)</f>
        <v>0</v>
      </c>
      <c r="X32" s="100">
        <f>'7990NTP-P'!H16</f>
        <v>0</v>
      </c>
      <c r="Y32" s="19" t="s">
        <v>373</v>
      </c>
      <c r="Z32" s="20" t="s">
        <v>355</v>
      </c>
      <c r="AA32" s="99">
        <f>ROUNDDOWN('7990NTP-P'!Q16*0.6934,2)</f>
        <v>0</v>
      </c>
      <c r="AB32" s="100">
        <f>'7990NTP-P'!I16</f>
        <v>0</v>
      </c>
      <c r="AC32" s="78">
        <f t="shared" si="0"/>
        <v>0</v>
      </c>
      <c r="AD32" s="64"/>
      <c r="AE32" s="65"/>
      <c r="AF32" s="65"/>
      <c r="AG32" s="65"/>
    </row>
    <row r="33" spans="1:33" ht="65.45" customHeight="1" x14ac:dyDescent="0.2">
      <c r="A33" s="4" t="s">
        <v>374</v>
      </c>
      <c r="B33" s="14" t="s">
        <v>375</v>
      </c>
      <c r="C33" s="97">
        <f>ROUNDUP('7990NTP-P'!K16*0.3066,2)</f>
        <v>0</v>
      </c>
      <c r="D33" s="95"/>
      <c r="E33" s="19" t="s">
        <v>374</v>
      </c>
      <c r="F33" s="20" t="s">
        <v>375</v>
      </c>
      <c r="G33" s="99">
        <f>ROUNDUP('7990NTP-P'!L16*0.3066,2)</f>
        <v>0</v>
      </c>
      <c r="H33" s="96"/>
      <c r="I33" s="19" t="s">
        <v>374</v>
      </c>
      <c r="J33" s="20" t="s">
        <v>375</v>
      </c>
      <c r="K33" s="99">
        <f>ROUNDUP('7990NTP-P'!M16*0.3066,2)</f>
        <v>0</v>
      </c>
      <c r="L33" s="96"/>
      <c r="M33" s="19" t="s">
        <v>374</v>
      </c>
      <c r="N33" s="20" t="s">
        <v>375</v>
      </c>
      <c r="O33" s="99">
        <f>ROUNDUP('7990NTP-P'!N16*0.3066,2)</f>
        <v>0</v>
      </c>
      <c r="P33" s="96"/>
      <c r="Q33" s="19" t="s">
        <v>374</v>
      </c>
      <c r="R33" s="20" t="s">
        <v>375</v>
      </c>
      <c r="S33" s="99">
        <f>ROUNDUP('7990NTP-P'!O16*0.3066,2)</f>
        <v>0</v>
      </c>
      <c r="T33" s="96"/>
      <c r="U33" s="19" t="s">
        <v>374</v>
      </c>
      <c r="V33" s="20" t="s">
        <v>375</v>
      </c>
      <c r="W33" s="99">
        <f>ROUNDUP('7990NTP-P'!P16*0.3066,2)</f>
        <v>0</v>
      </c>
      <c r="X33" s="96"/>
      <c r="Y33" s="19" t="s">
        <v>374</v>
      </c>
      <c r="Z33" s="20" t="s">
        <v>375</v>
      </c>
      <c r="AA33" s="99">
        <f>ROUNDUP('7990NTP-P'!Q16*0.3066,2)</f>
        <v>0</v>
      </c>
      <c r="AB33" s="96"/>
      <c r="AC33" s="78">
        <f t="shared" si="0"/>
        <v>0</v>
      </c>
      <c r="AD33" s="64"/>
      <c r="AE33" s="65"/>
      <c r="AF33" s="65"/>
      <c r="AG33" s="65"/>
    </row>
    <row r="34" spans="1:33" x14ac:dyDescent="0.2">
      <c r="A34" s="74"/>
      <c r="B34" s="91"/>
      <c r="C34" s="97"/>
      <c r="D34" s="95"/>
      <c r="E34" s="74"/>
      <c r="F34" s="92"/>
      <c r="G34" s="99"/>
      <c r="H34" s="96"/>
      <c r="I34" s="74"/>
      <c r="J34" s="92"/>
      <c r="K34" s="99"/>
      <c r="L34" s="96"/>
      <c r="M34" s="74"/>
      <c r="N34" s="92"/>
      <c r="O34" s="99"/>
      <c r="P34" s="96"/>
      <c r="Q34" s="74"/>
      <c r="R34" s="92"/>
      <c r="S34" s="99"/>
      <c r="T34" s="96"/>
      <c r="U34" s="74"/>
      <c r="V34" s="92"/>
      <c r="W34" s="99"/>
      <c r="X34" s="96"/>
      <c r="Y34" s="74"/>
      <c r="Z34" s="92"/>
      <c r="AA34" s="99"/>
      <c r="AB34" s="96"/>
      <c r="AC34" s="78"/>
      <c r="AD34" s="64"/>
      <c r="AE34" s="65"/>
      <c r="AF34" s="65"/>
      <c r="AG34" s="65"/>
    </row>
    <row r="35" spans="1:33" ht="64.5" customHeight="1" x14ac:dyDescent="0.2">
      <c r="A35" s="3" t="s">
        <v>376</v>
      </c>
      <c r="B35" s="9" t="s">
        <v>378</v>
      </c>
      <c r="C35" s="97">
        <f>ROUNDDOWN('7990NTP-P'!K20-('7990NTP-P'!K20*0.3066),2)</f>
        <v>0</v>
      </c>
      <c r="D35" s="98">
        <f>'7990NTP-P'!C20</f>
        <v>0</v>
      </c>
      <c r="E35" s="18" t="s">
        <v>376</v>
      </c>
      <c r="F35" s="16" t="s">
        <v>378</v>
      </c>
      <c r="G35" s="99">
        <f>ROUNDDOWN('7990NTP-P'!L20-('7990NTP-P'!L20*0.3066),2)</f>
        <v>0</v>
      </c>
      <c r="H35" s="100">
        <f>'7990NTP-P'!D20</f>
        <v>0</v>
      </c>
      <c r="I35" s="18" t="s">
        <v>376</v>
      </c>
      <c r="J35" s="16" t="s">
        <v>378</v>
      </c>
      <c r="K35" s="99">
        <f>ROUNDDOWN('7990NTP-P'!M20-('7990NTP-P'!M20*0.3066),2)</f>
        <v>0</v>
      </c>
      <c r="L35" s="100">
        <f>'7990NTP-P'!E20</f>
        <v>0</v>
      </c>
      <c r="M35" s="18" t="s">
        <v>376</v>
      </c>
      <c r="N35" s="16" t="s">
        <v>378</v>
      </c>
      <c r="O35" s="99">
        <f>ROUNDDOWN('7990NTP-P'!N20-('7990NTP-P'!N20*0.3066),2)</f>
        <v>0</v>
      </c>
      <c r="P35" s="100">
        <f>'7990NTP-P'!F20</f>
        <v>0</v>
      </c>
      <c r="Q35" s="18" t="s">
        <v>376</v>
      </c>
      <c r="R35" s="16" t="s">
        <v>378</v>
      </c>
      <c r="S35" s="99">
        <f>ROUNDDOWN('7990NTP-P'!O20-('7990NTP-P'!O20*0.3066),2)</f>
        <v>0</v>
      </c>
      <c r="T35" s="100">
        <f>'7990NTP-P'!G20</f>
        <v>0</v>
      </c>
      <c r="U35" s="18" t="s">
        <v>376</v>
      </c>
      <c r="V35" s="16" t="s">
        <v>378</v>
      </c>
      <c r="W35" s="99">
        <f>ROUNDDOWN('7990NTP-P'!P20-('7990NTP-P'!P20*0.3066),2)</f>
        <v>0</v>
      </c>
      <c r="X35" s="100">
        <f>'7990NTP-P'!H20</f>
        <v>0</v>
      </c>
      <c r="Y35" s="18" t="s">
        <v>376</v>
      </c>
      <c r="Z35" s="16" t="s">
        <v>378</v>
      </c>
      <c r="AA35" s="99">
        <f>ROUNDDOWN('7990NTP-P'!Q20-('7990NTP-P'!Q20*0.3066),2)</f>
        <v>0</v>
      </c>
      <c r="AB35" s="100">
        <f>'7990NTP-P'!I20</f>
        <v>0</v>
      </c>
      <c r="AC35" s="78">
        <f t="shared" si="0"/>
        <v>0</v>
      </c>
      <c r="AD35" s="64"/>
      <c r="AE35" s="65"/>
      <c r="AF35" s="65"/>
      <c r="AG35" s="65"/>
    </row>
    <row r="36" spans="1:33" ht="66.599999999999994" customHeight="1" x14ac:dyDescent="0.2">
      <c r="A36" s="3" t="s">
        <v>377</v>
      </c>
      <c r="B36" s="9" t="s">
        <v>379</v>
      </c>
      <c r="C36" s="97">
        <f>ROUNDUP('7990NTP-P'!K20*0.3066,2)</f>
        <v>0</v>
      </c>
      <c r="D36" s="95"/>
      <c r="E36" s="18" t="s">
        <v>377</v>
      </c>
      <c r="F36" s="16" t="s">
        <v>379</v>
      </c>
      <c r="G36" s="99">
        <f>ROUNDUP('7990NTP-P'!L20*0.3066,2)</f>
        <v>0</v>
      </c>
      <c r="H36" s="96"/>
      <c r="I36" s="18" t="s">
        <v>377</v>
      </c>
      <c r="J36" s="16" t="s">
        <v>379</v>
      </c>
      <c r="K36" s="99">
        <f>ROUNDUP('7990NTP-P'!M20*0.3066,2)</f>
        <v>0</v>
      </c>
      <c r="L36" s="96"/>
      <c r="M36" s="18" t="s">
        <v>377</v>
      </c>
      <c r="N36" s="16" t="s">
        <v>379</v>
      </c>
      <c r="O36" s="99">
        <f>ROUNDUP('7990NTP-P'!N20*0.3066,2)</f>
        <v>0</v>
      </c>
      <c r="P36" s="96"/>
      <c r="Q36" s="18" t="s">
        <v>377</v>
      </c>
      <c r="R36" s="16" t="s">
        <v>379</v>
      </c>
      <c r="S36" s="99">
        <f>ROUNDUP('7990NTP-P'!O20*0.3066,2)</f>
        <v>0</v>
      </c>
      <c r="T36" s="96"/>
      <c r="U36" s="18" t="s">
        <v>377</v>
      </c>
      <c r="V36" s="16" t="s">
        <v>379</v>
      </c>
      <c r="W36" s="99">
        <f>ROUNDUP('7990NTP-P'!P20*0.3066,2)</f>
        <v>0</v>
      </c>
      <c r="X36" s="96"/>
      <c r="Y36" s="18" t="s">
        <v>377</v>
      </c>
      <c r="Z36" s="16" t="s">
        <v>379</v>
      </c>
      <c r="AA36" s="99">
        <f>ROUNDUP('7990NTP-P'!Q20*0.3066,2)</f>
        <v>0</v>
      </c>
      <c r="AB36" s="96"/>
      <c r="AC36" s="78">
        <f t="shared" si="0"/>
        <v>0</v>
      </c>
      <c r="AD36" s="64"/>
      <c r="AE36" s="65"/>
      <c r="AF36" s="65"/>
      <c r="AG36" s="65"/>
    </row>
    <row r="37" spans="1:33" x14ac:dyDescent="0.2">
      <c r="A37" s="74"/>
      <c r="B37" s="75"/>
      <c r="C37" s="86"/>
      <c r="D37" s="87"/>
      <c r="E37" s="74"/>
      <c r="F37" s="85"/>
      <c r="G37" s="88"/>
      <c r="H37" s="89"/>
      <c r="I37" s="74"/>
      <c r="J37" s="85"/>
      <c r="K37" s="88"/>
      <c r="L37" s="89"/>
      <c r="M37" s="74"/>
      <c r="N37" s="85"/>
      <c r="O37" s="88"/>
      <c r="P37" s="89"/>
      <c r="Q37" s="74"/>
      <c r="R37" s="85"/>
      <c r="S37" s="88"/>
      <c r="T37" s="89"/>
      <c r="U37" s="74"/>
      <c r="V37" s="85"/>
      <c r="W37" s="88"/>
      <c r="X37" s="89"/>
      <c r="Y37" s="74"/>
      <c r="Z37" s="85"/>
      <c r="AA37" s="88"/>
      <c r="AB37" s="89"/>
      <c r="AC37" s="78"/>
      <c r="AD37" s="64"/>
      <c r="AE37" s="65"/>
      <c r="AF37" s="65"/>
      <c r="AG37" s="65"/>
    </row>
    <row r="38" spans="1:33" ht="54.6" customHeight="1" x14ac:dyDescent="0.2">
      <c r="A38" s="5" t="s">
        <v>208</v>
      </c>
      <c r="B38" s="15" t="s">
        <v>302</v>
      </c>
      <c r="C38" s="97">
        <f>ROUNDDOWN('7990NTP-P'!K21-('7990NTP-P'!K21*0.1),2)</f>
        <v>0</v>
      </c>
      <c r="D38" s="98">
        <f>'7990NTP-P'!C21</f>
        <v>0</v>
      </c>
      <c r="E38" s="21" t="s">
        <v>208</v>
      </c>
      <c r="F38" s="22" t="s">
        <v>302</v>
      </c>
      <c r="G38" s="99">
        <f>ROUNDDOWN('7990NTP-P'!L21-('7990NTP-P'!L21*0.1),2)</f>
        <v>0</v>
      </c>
      <c r="H38" s="100">
        <f>'7990NTP-P'!D21</f>
        <v>0</v>
      </c>
      <c r="I38" s="21" t="s">
        <v>208</v>
      </c>
      <c r="J38" s="22" t="s">
        <v>302</v>
      </c>
      <c r="K38" s="99">
        <f>ROUNDDOWN('7990NTP-P'!M21-('7990NTP-P'!M21*0.1),2)</f>
        <v>0</v>
      </c>
      <c r="L38" s="100">
        <f>'7990NTP-P'!E21</f>
        <v>0</v>
      </c>
      <c r="M38" s="244" t="s">
        <v>300</v>
      </c>
      <c r="N38" s="245" t="s">
        <v>302</v>
      </c>
      <c r="O38" s="99">
        <f>ROUNDDOWN('7990NTP-P'!N21-('7990NTP-P'!N21*0.1),2)</f>
        <v>0</v>
      </c>
      <c r="P38" s="100">
        <f>'7990NTP-P'!F21</f>
        <v>0</v>
      </c>
      <c r="Q38" s="244" t="s">
        <v>300</v>
      </c>
      <c r="R38" s="245" t="s">
        <v>302</v>
      </c>
      <c r="S38" s="99">
        <f>ROUNDDOWN('7990NTP-P'!O21-('7990NTP-P'!O21*0.1),2)</f>
        <v>0</v>
      </c>
      <c r="T38" s="100">
        <f>'7990NTP-P'!G21</f>
        <v>0</v>
      </c>
      <c r="U38" s="244" t="s">
        <v>300</v>
      </c>
      <c r="V38" s="245" t="s">
        <v>302</v>
      </c>
      <c r="W38" s="99">
        <f>ROUNDDOWN('7990NTP-P'!P21-('7990NTP-P'!P21*0.1),2)</f>
        <v>0</v>
      </c>
      <c r="X38" s="100">
        <f>'7990NTP-P'!H21</f>
        <v>0</v>
      </c>
      <c r="Y38" s="244" t="s">
        <v>300</v>
      </c>
      <c r="Z38" s="245" t="s">
        <v>302</v>
      </c>
      <c r="AA38" s="99">
        <f>ROUNDDOWN('7990NTP-P'!Q21-('7990NTP-P'!Q21*0.1),2)</f>
        <v>0</v>
      </c>
      <c r="AB38" s="100">
        <f>'7990NTP-P'!I21</f>
        <v>0</v>
      </c>
      <c r="AC38" s="78">
        <f t="shared" si="0"/>
        <v>0</v>
      </c>
    </row>
    <row r="39" spans="1:33" ht="53.45" customHeight="1" x14ac:dyDescent="0.2">
      <c r="A39" s="5" t="s">
        <v>209</v>
      </c>
      <c r="B39" s="15" t="s">
        <v>380</v>
      </c>
      <c r="C39" s="97">
        <f>ROUNDUP('7990NTP-P'!K21*0.1,2)</f>
        <v>0</v>
      </c>
      <c r="D39" s="95"/>
      <c r="E39" s="21" t="s">
        <v>209</v>
      </c>
      <c r="F39" s="22" t="s">
        <v>380</v>
      </c>
      <c r="G39" s="99">
        <f>ROUNDUP('7990NTP-P'!L21*0.1,2)</f>
        <v>0</v>
      </c>
      <c r="H39" s="96"/>
      <c r="I39" s="21" t="s">
        <v>209</v>
      </c>
      <c r="J39" s="22" t="s">
        <v>380</v>
      </c>
      <c r="K39" s="99">
        <f>ROUNDUP('7990NTP-P'!M21*0.1,2)</f>
        <v>0</v>
      </c>
      <c r="L39" s="96"/>
      <c r="M39" s="244" t="s">
        <v>301</v>
      </c>
      <c r="N39" s="245" t="s">
        <v>303</v>
      </c>
      <c r="O39" s="99">
        <f>ROUNDUP('7990NTP-P'!N21*0.1,2)</f>
        <v>0</v>
      </c>
      <c r="P39" s="96"/>
      <c r="Q39" s="244" t="s">
        <v>301</v>
      </c>
      <c r="R39" s="245" t="s">
        <v>303</v>
      </c>
      <c r="S39" s="99">
        <f>ROUNDUP('7990NTP-P'!O21*0.1,2)</f>
        <v>0</v>
      </c>
      <c r="T39" s="96"/>
      <c r="U39" s="244" t="s">
        <v>301</v>
      </c>
      <c r="V39" s="245" t="s">
        <v>303</v>
      </c>
      <c r="W39" s="99">
        <f>ROUNDUP('7990NTP-P'!P21*0.1,2)</f>
        <v>0</v>
      </c>
      <c r="X39" s="96"/>
      <c r="Y39" s="244" t="s">
        <v>301</v>
      </c>
      <c r="Z39" s="245" t="s">
        <v>303</v>
      </c>
      <c r="AA39" s="99">
        <f>ROUNDUP('7990NTP-P'!Q21*0.1,2)</f>
        <v>0</v>
      </c>
      <c r="AB39" s="96"/>
      <c r="AC39" s="78">
        <f t="shared" si="0"/>
        <v>0</v>
      </c>
    </row>
    <row r="40" spans="1:33" x14ac:dyDescent="0.2">
      <c r="A40" s="74"/>
      <c r="B40" s="91"/>
      <c r="C40" s="97"/>
      <c r="D40" s="95"/>
      <c r="E40" s="74"/>
      <c r="F40" s="92"/>
      <c r="G40" s="99"/>
      <c r="H40" s="96"/>
      <c r="I40" s="74"/>
      <c r="J40" s="92"/>
      <c r="K40" s="99"/>
      <c r="L40" s="96"/>
      <c r="M40" s="74"/>
      <c r="N40" s="92"/>
      <c r="O40" s="99"/>
      <c r="P40" s="96"/>
      <c r="Q40" s="74"/>
      <c r="R40" s="92"/>
      <c r="S40" s="99"/>
      <c r="T40" s="96"/>
      <c r="U40" s="74"/>
      <c r="V40" s="92"/>
      <c r="W40" s="99"/>
      <c r="X40" s="96"/>
      <c r="Y40" s="74"/>
      <c r="Z40" s="92"/>
      <c r="AA40" s="99"/>
      <c r="AB40" s="96"/>
      <c r="AC40" s="78"/>
    </row>
    <row r="41" spans="1:33" ht="66.599999999999994" customHeight="1" x14ac:dyDescent="0.2">
      <c r="A41" s="6" t="s">
        <v>206</v>
      </c>
      <c r="B41" s="9" t="s">
        <v>204</v>
      </c>
      <c r="C41" s="97">
        <f>ROUNDDOWN('7990NTP-P'!K22-('7990NTP-P'!K22*0.438),2)</f>
        <v>0</v>
      </c>
      <c r="D41" s="98">
        <f>'7990NTP-P'!C22</f>
        <v>0</v>
      </c>
      <c r="E41" s="23" t="s">
        <v>206</v>
      </c>
      <c r="F41" s="16" t="s">
        <v>204</v>
      </c>
      <c r="G41" s="99">
        <f>ROUNDDOWN('7990NTP-P'!L22-('7990NTP-P'!L22*0.438),2)</f>
        <v>0</v>
      </c>
      <c r="H41" s="100">
        <f>'7990NTP-P'!D22</f>
        <v>0</v>
      </c>
      <c r="I41" s="23" t="s">
        <v>206</v>
      </c>
      <c r="J41" s="16" t="s">
        <v>204</v>
      </c>
      <c r="K41" s="99">
        <f>ROUNDDOWN('7990NTP-P'!M22-('7990NTP-P'!M22*0.438),2)</f>
        <v>0</v>
      </c>
      <c r="L41" s="100">
        <f>'7990NTP-P'!E22</f>
        <v>0</v>
      </c>
      <c r="M41" s="246" t="s">
        <v>289</v>
      </c>
      <c r="N41" s="247" t="s">
        <v>204</v>
      </c>
      <c r="O41" s="99">
        <f>ROUNDDOWN('7990NTP-P'!N22-('7990NTP-P'!N22*0.438),2)</f>
        <v>0</v>
      </c>
      <c r="P41" s="100">
        <f>'7990NTP-P'!F22</f>
        <v>0</v>
      </c>
      <c r="Q41" s="246" t="s">
        <v>289</v>
      </c>
      <c r="R41" s="247" t="s">
        <v>204</v>
      </c>
      <c r="S41" s="99">
        <f>ROUNDDOWN('7990NTP-P'!O22-('7990NTP-P'!O22*0.438),2)</f>
        <v>0</v>
      </c>
      <c r="T41" s="100">
        <f>'7990NTP-P'!G22</f>
        <v>0</v>
      </c>
      <c r="U41" s="246" t="s">
        <v>289</v>
      </c>
      <c r="V41" s="247" t="s">
        <v>204</v>
      </c>
      <c r="W41" s="99">
        <f>ROUNDDOWN('7990NTP-P'!P22-('7990NTP-P'!P22*0.438),2)</f>
        <v>0</v>
      </c>
      <c r="X41" s="100">
        <f>'7990NTP-P'!H22</f>
        <v>0</v>
      </c>
      <c r="Y41" s="246" t="s">
        <v>289</v>
      </c>
      <c r="Z41" s="247" t="s">
        <v>204</v>
      </c>
      <c r="AA41" s="99">
        <f>ROUNDDOWN('7990NTP-P'!Q22-('7990NTP-P'!Q22*0.438),2)</f>
        <v>0</v>
      </c>
      <c r="AB41" s="100">
        <f>'7990NTP-P'!I22</f>
        <v>0</v>
      </c>
      <c r="AC41" s="78">
        <f t="shared" si="0"/>
        <v>0</v>
      </c>
    </row>
    <row r="42" spans="1:33" ht="66.95" customHeight="1" x14ac:dyDescent="0.2">
      <c r="A42" s="6" t="s">
        <v>207</v>
      </c>
      <c r="B42" s="9" t="s">
        <v>205</v>
      </c>
      <c r="C42" s="97">
        <f>ROUNDUP('7990NTP-P'!K22*0.438,2)</f>
        <v>0</v>
      </c>
      <c r="D42" s="95"/>
      <c r="E42" s="23" t="s">
        <v>207</v>
      </c>
      <c r="F42" s="16" t="s">
        <v>205</v>
      </c>
      <c r="G42" s="99">
        <f>ROUNDUP('7990NTP-P'!L22*0.438,2)</f>
        <v>0</v>
      </c>
      <c r="H42" s="96"/>
      <c r="I42" s="23" t="s">
        <v>207</v>
      </c>
      <c r="J42" s="16" t="s">
        <v>205</v>
      </c>
      <c r="K42" s="99">
        <f>ROUNDUP('7990NTP-P'!M22*0.438,2)</f>
        <v>0</v>
      </c>
      <c r="L42" s="96"/>
      <c r="M42" s="246" t="s">
        <v>290</v>
      </c>
      <c r="N42" s="247" t="s">
        <v>291</v>
      </c>
      <c r="O42" s="99">
        <f>ROUNDUP('7990NTP-P'!N22*0.438,2)</f>
        <v>0</v>
      </c>
      <c r="P42" s="96"/>
      <c r="Q42" s="246" t="s">
        <v>290</v>
      </c>
      <c r="R42" s="247" t="s">
        <v>291</v>
      </c>
      <c r="S42" s="99">
        <f>ROUNDUP('7990NTP-P'!O22*0.438,2)</f>
        <v>0</v>
      </c>
      <c r="T42" s="96"/>
      <c r="U42" s="246" t="s">
        <v>290</v>
      </c>
      <c r="V42" s="247" t="s">
        <v>291</v>
      </c>
      <c r="W42" s="99">
        <f>ROUNDUP('7990NTP-P'!P22*0.438,2)</f>
        <v>0</v>
      </c>
      <c r="X42" s="96"/>
      <c r="Y42" s="246" t="s">
        <v>290</v>
      </c>
      <c r="Z42" s="247" t="s">
        <v>291</v>
      </c>
      <c r="AA42" s="99">
        <f>ROUNDUP('7990NTP-P'!Q22*0.438,2)</f>
        <v>0</v>
      </c>
      <c r="AB42" s="96"/>
      <c r="AC42" s="78">
        <f t="shared" si="0"/>
        <v>0</v>
      </c>
    </row>
    <row r="43" spans="1:33" x14ac:dyDescent="0.2">
      <c r="A43" s="74"/>
      <c r="B43" s="93"/>
      <c r="C43" s="86"/>
      <c r="D43" s="87"/>
      <c r="E43" s="74"/>
      <c r="F43" s="94"/>
      <c r="G43" s="88"/>
      <c r="H43" s="89"/>
      <c r="I43" s="74"/>
      <c r="J43" s="94"/>
      <c r="K43" s="88"/>
      <c r="L43" s="89"/>
      <c r="M43" s="74"/>
      <c r="N43" s="94"/>
      <c r="O43" s="88"/>
      <c r="P43" s="89"/>
      <c r="Q43" s="74"/>
      <c r="R43" s="94"/>
      <c r="S43" s="88"/>
      <c r="T43" s="89"/>
      <c r="U43" s="74"/>
      <c r="V43" s="94"/>
      <c r="W43" s="88"/>
      <c r="X43" s="89"/>
      <c r="Y43" s="74"/>
      <c r="Z43" s="94"/>
      <c r="AA43" s="88"/>
      <c r="AB43" s="89"/>
      <c r="AC43" s="78"/>
    </row>
    <row r="44" spans="1:33" ht="54" customHeight="1" x14ac:dyDescent="0.2">
      <c r="A44" s="6" t="s">
        <v>212</v>
      </c>
      <c r="B44" s="9" t="s">
        <v>210</v>
      </c>
      <c r="C44" s="97">
        <f>ROUNDDOWN('7990NTP-P'!K23-('7990NTP-P'!K23*0.3066),2)</f>
        <v>0</v>
      </c>
      <c r="D44" s="98">
        <f>'7990NTP-P'!C23</f>
        <v>0</v>
      </c>
      <c r="E44" s="23" t="s">
        <v>212</v>
      </c>
      <c r="F44" s="16" t="s">
        <v>210</v>
      </c>
      <c r="G44" s="99">
        <f>ROUNDDOWN('7990NTP-P'!L23-('7990NTP-P'!L23*0.3066),2)</f>
        <v>0</v>
      </c>
      <c r="H44" s="100">
        <f>'7990NTP-P'!D23</f>
        <v>0</v>
      </c>
      <c r="I44" s="23" t="s">
        <v>212</v>
      </c>
      <c r="J44" s="16" t="s">
        <v>210</v>
      </c>
      <c r="K44" s="99">
        <f>ROUNDDOWN('7990NTP-P'!M23-('7990NTP-P'!M23*0.3066),2)</f>
        <v>0</v>
      </c>
      <c r="L44" s="100">
        <f>'7990NTP-P'!E23</f>
        <v>0</v>
      </c>
      <c r="M44" s="246" t="s">
        <v>292</v>
      </c>
      <c r="N44" s="247" t="s">
        <v>210</v>
      </c>
      <c r="O44" s="99">
        <f>ROUNDDOWN('7990NTP-P'!N23-('7990NTP-P'!N23*0.3066),2)</f>
        <v>0</v>
      </c>
      <c r="P44" s="100">
        <f>'7990NTP-P'!F23</f>
        <v>0</v>
      </c>
      <c r="Q44" s="246" t="s">
        <v>292</v>
      </c>
      <c r="R44" s="247" t="s">
        <v>210</v>
      </c>
      <c r="S44" s="99">
        <f>ROUNDDOWN('7990NTP-P'!O23-('7990NTP-P'!O23*0.3066),2)</f>
        <v>0</v>
      </c>
      <c r="T44" s="100">
        <f>'7990NTP-P'!G23</f>
        <v>0</v>
      </c>
      <c r="U44" s="246" t="s">
        <v>292</v>
      </c>
      <c r="V44" s="247" t="s">
        <v>210</v>
      </c>
      <c r="W44" s="99">
        <f>ROUNDDOWN('7990NTP-P'!P23-('7990NTP-P'!P23*0.3066),2)</f>
        <v>0</v>
      </c>
      <c r="X44" s="100">
        <f>'7990NTP-P'!H23</f>
        <v>0</v>
      </c>
      <c r="Y44" s="246" t="s">
        <v>292</v>
      </c>
      <c r="Z44" s="247" t="s">
        <v>210</v>
      </c>
      <c r="AA44" s="99">
        <f>ROUNDDOWN('7990NTP-P'!Q23-('7990NTP-P'!Q23*0.3066),2)</f>
        <v>0</v>
      </c>
      <c r="AB44" s="100">
        <f>'7990NTP-P'!I23</f>
        <v>0</v>
      </c>
      <c r="AC44" s="78">
        <f t="shared" si="0"/>
        <v>0</v>
      </c>
    </row>
    <row r="45" spans="1:33" ht="69.599999999999994" customHeight="1" x14ac:dyDescent="0.2">
      <c r="A45" s="6" t="s">
        <v>213</v>
      </c>
      <c r="B45" s="9" t="s">
        <v>211</v>
      </c>
      <c r="C45" s="97">
        <f>ROUNDUP('7990NTP-P'!K23*0.3066,2)</f>
        <v>0</v>
      </c>
      <c r="D45" s="95"/>
      <c r="E45" s="23" t="s">
        <v>213</v>
      </c>
      <c r="F45" s="16" t="s">
        <v>211</v>
      </c>
      <c r="G45" s="99">
        <f>ROUNDUP('7990NTP-P'!L23*0.3066,2)</f>
        <v>0</v>
      </c>
      <c r="H45" s="96"/>
      <c r="I45" s="23" t="s">
        <v>213</v>
      </c>
      <c r="J45" s="16" t="s">
        <v>211</v>
      </c>
      <c r="K45" s="99">
        <f>ROUNDUP('7990NTP-P'!M23*0.3066,2)</f>
        <v>0</v>
      </c>
      <c r="L45" s="96"/>
      <c r="M45" s="246" t="s">
        <v>293</v>
      </c>
      <c r="N45" s="247" t="s">
        <v>294</v>
      </c>
      <c r="O45" s="99">
        <f>ROUNDUP('7990NTP-P'!N23*0.3066,2)</f>
        <v>0</v>
      </c>
      <c r="P45" s="96"/>
      <c r="Q45" s="246" t="s">
        <v>293</v>
      </c>
      <c r="R45" s="247" t="s">
        <v>294</v>
      </c>
      <c r="S45" s="99">
        <f>ROUNDUP('7990NTP-P'!O23*0.3066,2)</f>
        <v>0</v>
      </c>
      <c r="T45" s="96"/>
      <c r="U45" s="246" t="s">
        <v>293</v>
      </c>
      <c r="V45" s="247" t="s">
        <v>294</v>
      </c>
      <c r="W45" s="99">
        <f>ROUNDUP('7990NTP-P'!P23*0.3066,2)</f>
        <v>0</v>
      </c>
      <c r="X45" s="96"/>
      <c r="Y45" s="246" t="s">
        <v>293</v>
      </c>
      <c r="Z45" s="247" t="s">
        <v>294</v>
      </c>
      <c r="AA45" s="99">
        <f>ROUNDUP('7990NTP-P'!Q23*0.3066,2)</f>
        <v>0</v>
      </c>
      <c r="AB45" s="96"/>
      <c r="AC45" s="78">
        <f t="shared" si="0"/>
        <v>0</v>
      </c>
    </row>
    <row r="46" spans="1:33" x14ac:dyDescent="0.2">
      <c r="A46" s="74"/>
      <c r="B46" s="91"/>
      <c r="C46" s="97"/>
      <c r="D46" s="95"/>
      <c r="E46" s="74"/>
      <c r="F46" s="92"/>
      <c r="G46" s="99"/>
      <c r="H46" s="96"/>
      <c r="I46" s="74"/>
      <c r="J46" s="92"/>
      <c r="K46" s="99"/>
      <c r="L46" s="96"/>
      <c r="M46" s="74"/>
      <c r="N46" s="92"/>
      <c r="O46" s="99"/>
      <c r="P46" s="96"/>
      <c r="Q46" s="74"/>
      <c r="R46" s="92"/>
      <c r="S46" s="99"/>
      <c r="T46" s="96"/>
      <c r="U46" s="74"/>
      <c r="V46" s="92"/>
      <c r="W46" s="99"/>
      <c r="X46" s="96"/>
      <c r="Y46" s="74"/>
      <c r="Z46" s="92"/>
      <c r="AA46" s="99"/>
      <c r="AB46" s="96"/>
      <c r="AC46" s="78"/>
    </row>
    <row r="47" spans="1:33" ht="52.5" customHeight="1" x14ac:dyDescent="0.2">
      <c r="A47" s="5" t="s">
        <v>381</v>
      </c>
      <c r="B47" s="9" t="s">
        <v>383</v>
      </c>
      <c r="C47" s="97">
        <f>ROUNDDOWN('7990NTP-P'!K24-('7990NTP-P'!K24*0.3066),2)</f>
        <v>0</v>
      </c>
      <c r="D47" s="98">
        <f>'7990NTP-P'!C24</f>
        <v>0</v>
      </c>
      <c r="E47" s="21" t="s">
        <v>381</v>
      </c>
      <c r="F47" s="16" t="s">
        <v>383</v>
      </c>
      <c r="G47" s="99">
        <f>ROUNDDOWN('7990NTP-P'!L24-('7990NTP-P'!L24*0.3066),2)</f>
        <v>0</v>
      </c>
      <c r="H47" s="100">
        <f>'7990NTP-P'!D24</f>
        <v>0</v>
      </c>
      <c r="I47" s="21" t="s">
        <v>381</v>
      </c>
      <c r="J47" s="16" t="s">
        <v>383</v>
      </c>
      <c r="K47" s="99">
        <f>ROUNDDOWN('7990NTP-P'!M24-('7990NTP-P'!M24*0.3066),2)</f>
        <v>0</v>
      </c>
      <c r="L47" s="100">
        <f>'7990NTP-P'!E24</f>
        <v>0</v>
      </c>
      <c r="M47" s="21" t="s">
        <v>381</v>
      </c>
      <c r="N47" s="16" t="s">
        <v>383</v>
      </c>
      <c r="O47" s="99">
        <f>ROUNDDOWN('7990NTP-P'!N24-('7990NTP-P'!N24*0.3066),2)</f>
        <v>0</v>
      </c>
      <c r="P47" s="100">
        <f>'7990NTP-P'!F24</f>
        <v>0</v>
      </c>
      <c r="Q47" s="21" t="s">
        <v>381</v>
      </c>
      <c r="R47" s="16" t="s">
        <v>383</v>
      </c>
      <c r="S47" s="99">
        <f>ROUNDDOWN('7990NTP-P'!O24-('7990NTP-P'!O24*0.3066),2)</f>
        <v>0</v>
      </c>
      <c r="T47" s="100">
        <f>'7990NTP-P'!G24</f>
        <v>0</v>
      </c>
      <c r="U47" s="21" t="s">
        <v>381</v>
      </c>
      <c r="V47" s="16" t="s">
        <v>383</v>
      </c>
      <c r="W47" s="99">
        <f>ROUNDDOWN('7990NTP-P'!P24-('7990NTP-P'!P24*0.3066),2)</f>
        <v>0</v>
      </c>
      <c r="X47" s="100">
        <f>'7990NTP-P'!H24</f>
        <v>0</v>
      </c>
      <c r="Y47" s="21" t="s">
        <v>381</v>
      </c>
      <c r="Z47" s="16" t="s">
        <v>383</v>
      </c>
      <c r="AA47" s="99">
        <f>ROUNDDOWN('7990NTP-P'!Q24-('7990NTP-P'!Q24*0.3066),2)</f>
        <v>0</v>
      </c>
      <c r="AB47" s="100">
        <f>'7990NTP-P'!I24</f>
        <v>0</v>
      </c>
      <c r="AC47" s="78">
        <f t="shared" si="0"/>
        <v>0</v>
      </c>
    </row>
    <row r="48" spans="1:33" ht="55.5" customHeight="1" x14ac:dyDescent="0.2">
      <c r="A48" s="5" t="s">
        <v>382</v>
      </c>
      <c r="B48" s="9" t="s">
        <v>384</v>
      </c>
      <c r="C48" s="97">
        <f>ROUNDUP('7990NTP-P'!K24*0.3066,2)</f>
        <v>0</v>
      </c>
      <c r="D48" s="95"/>
      <c r="E48" s="21" t="s">
        <v>382</v>
      </c>
      <c r="F48" s="16" t="s">
        <v>384</v>
      </c>
      <c r="G48" s="99">
        <f>ROUNDUP('7990NTP-P'!L24*0.3066,2)</f>
        <v>0</v>
      </c>
      <c r="H48" s="96"/>
      <c r="I48" s="21" t="s">
        <v>382</v>
      </c>
      <c r="J48" s="16" t="s">
        <v>384</v>
      </c>
      <c r="K48" s="99">
        <f>ROUNDUP('7990NTP-P'!M24*0.3066,2)</f>
        <v>0</v>
      </c>
      <c r="L48" s="96"/>
      <c r="M48" s="21" t="s">
        <v>382</v>
      </c>
      <c r="N48" s="16" t="s">
        <v>384</v>
      </c>
      <c r="O48" s="99">
        <f>ROUNDUP('7990NTP-P'!N24*0.3066,2)</f>
        <v>0</v>
      </c>
      <c r="P48" s="96"/>
      <c r="Q48" s="21" t="s">
        <v>382</v>
      </c>
      <c r="R48" s="16" t="s">
        <v>384</v>
      </c>
      <c r="S48" s="99">
        <f>ROUNDUP('7990NTP-P'!O24*0.3066,2)</f>
        <v>0</v>
      </c>
      <c r="T48" s="96"/>
      <c r="U48" s="21" t="s">
        <v>382</v>
      </c>
      <c r="V48" s="16" t="s">
        <v>384</v>
      </c>
      <c r="W48" s="99">
        <f>ROUNDUP('7990NTP-P'!P24*0.3066,2)</f>
        <v>0</v>
      </c>
      <c r="X48" s="96"/>
      <c r="Y48" s="21" t="s">
        <v>382</v>
      </c>
      <c r="Z48" s="16" t="s">
        <v>384</v>
      </c>
      <c r="AA48" s="99">
        <f>ROUNDUP('7990NTP-P'!Q24*0.3066,2)</f>
        <v>0</v>
      </c>
      <c r="AB48" s="96"/>
      <c r="AC48" s="78">
        <f t="shared" si="0"/>
        <v>0</v>
      </c>
    </row>
    <row r="49" spans="1:288" x14ac:dyDescent="0.2">
      <c r="A49" s="74"/>
      <c r="B49" s="91"/>
      <c r="C49" s="97"/>
      <c r="D49" s="95"/>
      <c r="E49" s="74"/>
      <c r="F49" s="92"/>
      <c r="G49" s="99"/>
      <c r="H49" s="96"/>
      <c r="I49" s="74"/>
      <c r="J49" s="92"/>
      <c r="K49" s="99"/>
      <c r="L49" s="96"/>
      <c r="M49" s="74"/>
      <c r="N49" s="92"/>
      <c r="O49" s="99"/>
      <c r="P49" s="96"/>
      <c r="Q49" s="74"/>
      <c r="R49" s="92"/>
      <c r="S49" s="99"/>
      <c r="T49" s="96"/>
      <c r="U49" s="74"/>
      <c r="V49" s="92"/>
      <c r="W49" s="99"/>
      <c r="X49" s="96"/>
      <c r="Y49" s="74"/>
      <c r="Z49" s="92"/>
      <c r="AA49" s="99"/>
      <c r="AB49" s="96"/>
      <c r="AC49" s="78"/>
    </row>
    <row r="50" spans="1:288" ht="63.75" x14ac:dyDescent="0.2">
      <c r="A50" s="7" t="s">
        <v>182</v>
      </c>
      <c r="B50" s="9" t="s">
        <v>180</v>
      </c>
      <c r="C50" s="97">
        <f>ROUNDDOWN('7990NTP-P'!K25-('7990NTP-P'!K25*0.438),2)</f>
        <v>0</v>
      </c>
      <c r="D50" s="98">
        <f>'7990NTP-P'!C25</f>
        <v>0</v>
      </c>
      <c r="E50" s="25" t="s">
        <v>182</v>
      </c>
      <c r="F50" s="16" t="s">
        <v>180</v>
      </c>
      <c r="G50" s="99">
        <f>ROUNDDOWN('7990NTP-P'!L25-('7990NTP-P'!L25*0.438),2)</f>
        <v>0</v>
      </c>
      <c r="H50" s="100">
        <f>'7990NTP-P'!D25</f>
        <v>0</v>
      </c>
      <c r="I50" s="25" t="s">
        <v>182</v>
      </c>
      <c r="J50" s="16" t="s">
        <v>180</v>
      </c>
      <c r="K50" s="99">
        <f>ROUNDDOWN('7990NTP-P'!M25-('7990NTP-P'!M25*0.438),2)</f>
        <v>0</v>
      </c>
      <c r="L50" s="100">
        <f>'7990NTP-P'!E25</f>
        <v>0</v>
      </c>
      <c r="M50" s="25" t="s">
        <v>182</v>
      </c>
      <c r="N50" s="16" t="s">
        <v>180</v>
      </c>
      <c r="O50" s="99">
        <f>ROUNDDOWN('7990NTP-P'!N25-('7990NTP-P'!N25*0.438),2)</f>
        <v>0</v>
      </c>
      <c r="P50" s="100">
        <f>'7990NTP-P'!F25</f>
        <v>0</v>
      </c>
      <c r="Q50" s="25" t="s">
        <v>182</v>
      </c>
      <c r="R50" s="16" t="s">
        <v>180</v>
      </c>
      <c r="S50" s="99">
        <f>ROUNDDOWN('7990NTP-P'!O25-('7990NTP-P'!O25*0.438),2)</f>
        <v>0</v>
      </c>
      <c r="T50" s="100">
        <f>'7990NTP-P'!G25</f>
        <v>0</v>
      </c>
      <c r="U50" s="25" t="s">
        <v>182</v>
      </c>
      <c r="V50" s="16" t="s">
        <v>180</v>
      </c>
      <c r="W50" s="99">
        <f>ROUNDDOWN('7990NTP-P'!P25-('7990NTP-P'!P25*0.438),2)</f>
        <v>0</v>
      </c>
      <c r="X50" s="100">
        <f>'7990NTP-P'!H25</f>
        <v>0</v>
      </c>
      <c r="Y50" s="25" t="s">
        <v>182</v>
      </c>
      <c r="Z50" s="16" t="s">
        <v>180</v>
      </c>
      <c r="AA50" s="99">
        <f>ROUNDDOWN('7990NTP-P'!Q25-('7990NTP-P'!Q25*0.438),2)</f>
        <v>0</v>
      </c>
      <c r="AB50" s="100">
        <f>'7990NTP-P'!I25</f>
        <v>0</v>
      </c>
      <c r="AC50" s="78">
        <f t="shared" si="0"/>
        <v>0</v>
      </c>
    </row>
    <row r="51" spans="1:288" ht="63.75" x14ac:dyDescent="0.2">
      <c r="A51" s="7" t="s">
        <v>183</v>
      </c>
      <c r="B51" s="9" t="s">
        <v>181</v>
      </c>
      <c r="C51" s="97">
        <f>ROUNDUP('7990NTP-P'!K25*0.438,2)</f>
        <v>0</v>
      </c>
      <c r="D51" s="95"/>
      <c r="E51" s="25" t="s">
        <v>183</v>
      </c>
      <c r="F51" s="16" t="s">
        <v>181</v>
      </c>
      <c r="G51" s="99">
        <f>ROUNDUP('7990NTP-P'!L25*0.438,2)</f>
        <v>0</v>
      </c>
      <c r="H51" s="96"/>
      <c r="I51" s="25" t="s">
        <v>183</v>
      </c>
      <c r="J51" s="16" t="s">
        <v>181</v>
      </c>
      <c r="K51" s="99">
        <f>ROUNDUP('7990NTP-P'!M25*0.438,2)</f>
        <v>0</v>
      </c>
      <c r="L51" s="96"/>
      <c r="M51" s="25" t="s">
        <v>183</v>
      </c>
      <c r="N51" s="16" t="s">
        <v>181</v>
      </c>
      <c r="O51" s="99">
        <f>ROUNDUP('7990NTP-P'!N25*0.438,2)</f>
        <v>0</v>
      </c>
      <c r="P51" s="96"/>
      <c r="Q51" s="25" t="s">
        <v>183</v>
      </c>
      <c r="R51" s="16" t="s">
        <v>181</v>
      </c>
      <c r="S51" s="99">
        <f>ROUNDUP('7990NTP-P'!O25*0.438,2)</f>
        <v>0</v>
      </c>
      <c r="T51" s="96"/>
      <c r="U51" s="25" t="s">
        <v>183</v>
      </c>
      <c r="V51" s="16" t="s">
        <v>181</v>
      </c>
      <c r="W51" s="99">
        <f>ROUNDUP('7990NTP-P'!P25*0.438,2)</f>
        <v>0</v>
      </c>
      <c r="X51" s="96"/>
      <c r="Y51" s="25" t="s">
        <v>183</v>
      </c>
      <c r="Z51" s="16" t="s">
        <v>181</v>
      </c>
      <c r="AA51" s="99">
        <f>ROUNDUP('7990NTP-P'!Q25*0.438,2)</f>
        <v>0</v>
      </c>
      <c r="AB51" s="96"/>
      <c r="AC51" s="78">
        <f t="shared" si="0"/>
        <v>0</v>
      </c>
    </row>
    <row r="52" spans="1:288" x14ac:dyDescent="0.2">
      <c r="A52" s="74"/>
      <c r="B52" s="91"/>
      <c r="C52" s="86"/>
      <c r="D52" s="95"/>
      <c r="E52" s="74"/>
      <c r="F52" s="92"/>
      <c r="G52" s="88"/>
      <c r="H52" s="96"/>
      <c r="I52" s="74"/>
      <c r="J52" s="92"/>
      <c r="K52" s="88"/>
      <c r="L52" s="96"/>
      <c r="M52" s="74"/>
      <c r="N52" s="92"/>
      <c r="O52" s="88"/>
      <c r="P52" s="96"/>
      <c r="Q52" s="74"/>
      <c r="R52" s="92"/>
      <c r="S52" s="88"/>
      <c r="T52" s="96"/>
      <c r="U52" s="74"/>
      <c r="V52" s="92"/>
      <c r="W52" s="88"/>
      <c r="X52" s="96"/>
      <c r="Y52" s="74"/>
      <c r="Z52" s="92"/>
      <c r="AA52" s="88"/>
      <c r="AB52" s="96"/>
      <c r="AC52" s="78"/>
      <c r="AD52" s="58"/>
      <c r="AE52" s="58"/>
      <c r="AF52" s="58"/>
      <c r="AG52" s="58"/>
      <c r="AH52" s="58"/>
      <c r="AI52" s="58"/>
      <c r="AJ52" s="58"/>
      <c r="AK52" s="58"/>
      <c r="AL52" s="58"/>
    </row>
    <row r="53" spans="1:288" ht="72.599999999999994" customHeight="1" x14ac:dyDescent="0.2">
      <c r="A53" s="268" t="s">
        <v>435</v>
      </c>
      <c r="B53" s="274" t="s">
        <v>434</v>
      </c>
      <c r="C53" s="415">
        <f>SUM('7990NTP-P'!K26*1)</f>
        <v>0</v>
      </c>
      <c r="D53" s="416">
        <f>'7990NTP-P'!C26</f>
        <v>0</v>
      </c>
      <c r="E53" s="271" t="s">
        <v>435</v>
      </c>
      <c r="F53" s="417" t="s">
        <v>434</v>
      </c>
      <c r="G53" s="415">
        <f>SUM('7990NTP-P'!L26*1)</f>
        <v>0</v>
      </c>
      <c r="H53" s="418">
        <f>'7990NTP-P'!D26</f>
        <v>0</v>
      </c>
      <c r="I53" s="268" t="s">
        <v>435</v>
      </c>
      <c r="J53" s="417" t="s">
        <v>434</v>
      </c>
      <c r="K53" s="415">
        <f>SUM('7990NTP-P'!M26*1)</f>
        <v>0</v>
      </c>
      <c r="L53" s="416">
        <f>'7990NTP-P'!E26</f>
        <v>0</v>
      </c>
      <c r="M53" s="271" t="s">
        <v>435</v>
      </c>
      <c r="N53" s="417" t="s">
        <v>434</v>
      </c>
      <c r="O53" s="415">
        <f>SUM('7990NTP-P'!N26*1)</f>
        <v>0</v>
      </c>
      <c r="P53" s="416">
        <f>'7990NTP-P'!F26</f>
        <v>0</v>
      </c>
      <c r="Q53" s="271" t="s">
        <v>435</v>
      </c>
      <c r="R53" s="417" t="s">
        <v>434</v>
      </c>
      <c r="S53" s="415">
        <f>SUM('7990NTP-P'!O26*1)</f>
        <v>0</v>
      </c>
      <c r="T53" s="416">
        <f>'7990NTP-P'!G26</f>
        <v>0</v>
      </c>
      <c r="U53" s="271" t="s">
        <v>435</v>
      </c>
      <c r="V53" s="417" t="s">
        <v>434</v>
      </c>
      <c r="W53" s="415">
        <f>SUM('7990NTP-P'!P26*1)</f>
        <v>0</v>
      </c>
      <c r="X53" s="418">
        <f>'7990NTP-P'!H26</f>
        <v>0</v>
      </c>
      <c r="Y53" s="268" t="s">
        <v>435</v>
      </c>
      <c r="Z53" s="417" t="s">
        <v>434</v>
      </c>
      <c r="AA53" s="415">
        <f>SUM('7990NTP-P'!Q26*1)</f>
        <v>0</v>
      </c>
      <c r="AB53" s="416">
        <f>'7990NTP-P'!I26</f>
        <v>0</v>
      </c>
      <c r="AC53" s="78">
        <f t="shared" ref="AC53" si="1">IF(C53+G53+K53+O53+S53+W53+AA53&gt;0,C53+G53+K53+O53+S53+W53+AA53,0)</f>
        <v>0</v>
      </c>
      <c r="AD53" s="58"/>
      <c r="AE53" s="58"/>
      <c r="AF53" s="58"/>
      <c r="AG53" s="58"/>
      <c r="AH53" s="58"/>
      <c r="AI53" s="58"/>
      <c r="AJ53" s="58"/>
      <c r="AK53" s="58"/>
      <c r="AL53" s="58"/>
    </row>
    <row r="54" spans="1:288" x14ac:dyDescent="0.2">
      <c r="A54" s="268"/>
      <c r="B54" s="269"/>
      <c r="C54" s="262"/>
      <c r="D54" s="270"/>
      <c r="E54" s="271"/>
      <c r="F54" s="269"/>
      <c r="G54" s="262"/>
      <c r="H54" s="272"/>
      <c r="I54" s="271"/>
      <c r="J54" s="269"/>
      <c r="K54" s="262"/>
      <c r="L54" s="272"/>
      <c r="M54" s="271"/>
      <c r="N54" s="269"/>
      <c r="O54" s="262"/>
      <c r="P54" s="272"/>
      <c r="Q54" s="271"/>
      <c r="R54" s="269"/>
      <c r="S54" s="262"/>
      <c r="T54" s="272"/>
      <c r="U54" s="271"/>
      <c r="V54" s="269"/>
      <c r="W54" s="262"/>
      <c r="X54" s="272"/>
      <c r="Y54" s="271"/>
      <c r="Z54" s="269"/>
      <c r="AA54" s="262"/>
      <c r="AB54" s="272"/>
      <c r="AC54" s="267"/>
      <c r="AD54" s="58"/>
      <c r="AE54" s="58"/>
      <c r="AF54" s="58"/>
      <c r="AG54" s="58"/>
      <c r="AH54" s="58"/>
      <c r="AI54" s="58"/>
      <c r="AJ54" s="58"/>
      <c r="AK54" s="58"/>
      <c r="AL54" s="58"/>
    </row>
    <row r="55" spans="1:288" ht="76.5" x14ac:dyDescent="0.2">
      <c r="A55" s="2" t="s">
        <v>385</v>
      </c>
      <c r="B55" s="9" t="s">
        <v>387</v>
      </c>
      <c r="C55" s="97">
        <f>ROUNDDOWN('7990NTP-P'!K27-('7990NTP-P'!K27*0.3066),2)</f>
        <v>0</v>
      </c>
      <c r="D55" s="98">
        <f>'7990NTP-P'!C27</f>
        <v>0</v>
      </c>
      <c r="E55" s="24" t="s">
        <v>385</v>
      </c>
      <c r="F55" s="16" t="s">
        <v>387</v>
      </c>
      <c r="G55" s="99">
        <f>ROUNDDOWN('7990NTP-P'!L27-('7990NTP-P'!L27*0.3066),2)</f>
        <v>0</v>
      </c>
      <c r="H55" s="100">
        <f>'7990NTP-P'!D27</f>
        <v>0</v>
      </c>
      <c r="I55" s="24" t="s">
        <v>385</v>
      </c>
      <c r="J55" s="16" t="s">
        <v>387</v>
      </c>
      <c r="K55" s="99">
        <f>ROUNDDOWN('7990NTP-P'!M27-('7990NTP-P'!M27*0.3066),2)</f>
        <v>0</v>
      </c>
      <c r="L55" s="100">
        <f>'7990NTP-P'!E27</f>
        <v>0</v>
      </c>
      <c r="M55" s="24" t="s">
        <v>385</v>
      </c>
      <c r="N55" s="16" t="s">
        <v>387</v>
      </c>
      <c r="O55" s="99">
        <f>ROUNDDOWN('7990NTP-P'!N27-('7990NTP-P'!N27*0.3066),2)</f>
        <v>0</v>
      </c>
      <c r="P55" s="100">
        <f>'7990NTP-P'!F27</f>
        <v>0</v>
      </c>
      <c r="Q55" s="24" t="s">
        <v>385</v>
      </c>
      <c r="R55" s="16" t="s">
        <v>387</v>
      </c>
      <c r="S55" s="99">
        <f>ROUNDDOWN('7990NTP-P'!O27-('7990NTP-P'!O27*0.3066),2)</f>
        <v>0</v>
      </c>
      <c r="T55" s="100">
        <f>'7990NTP-P'!G27</f>
        <v>0</v>
      </c>
      <c r="U55" s="24" t="s">
        <v>385</v>
      </c>
      <c r="V55" s="16" t="s">
        <v>387</v>
      </c>
      <c r="W55" s="99">
        <f>ROUNDDOWN('7990NTP-P'!P27-('7990NTP-P'!P27*0.3066),2)</f>
        <v>0</v>
      </c>
      <c r="X55" s="100">
        <f>'7990NTP-P'!H27</f>
        <v>0</v>
      </c>
      <c r="Y55" s="24" t="s">
        <v>385</v>
      </c>
      <c r="Z55" s="16" t="s">
        <v>387</v>
      </c>
      <c r="AA55" s="99">
        <f>ROUNDDOWN('7990NTP-P'!Q27-('7990NTP-P'!Q27*0.3066),2)</f>
        <v>0</v>
      </c>
      <c r="AB55" s="100">
        <f>'7990NTP-P'!I27</f>
        <v>0</v>
      </c>
      <c r="AC55" s="78">
        <f t="shared" si="0"/>
        <v>0</v>
      </c>
      <c r="AD55" s="58"/>
      <c r="AE55" s="58"/>
      <c r="AF55" s="58"/>
      <c r="AG55" s="58"/>
      <c r="AH55" s="58"/>
      <c r="AI55" s="58"/>
      <c r="AJ55" s="58"/>
      <c r="AK55" s="58"/>
      <c r="AL55" s="58"/>
    </row>
    <row r="56" spans="1:288" ht="76.5" x14ac:dyDescent="0.2">
      <c r="A56" s="2" t="s">
        <v>386</v>
      </c>
      <c r="B56" s="9" t="s">
        <v>388</v>
      </c>
      <c r="C56" s="97">
        <f>ROUNDUP('7990NTP-P'!K27*0.3066,2)</f>
        <v>0</v>
      </c>
      <c r="D56" s="95"/>
      <c r="E56" s="24" t="s">
        <v>386</v>
      </c>
      <c r="F56" s="16" t="s">
        <v>388</v>
      </c>
      <c r="G56" s="99">
        <f>ROUNDUP('7990NTP-P'!L27*0.3066,2)</f>
        <v>0</v>
      </c>
      <c r="H56" s="96"/>
      <c r="I56" s="24" t="s">
        <v>386</v>
      </c>
      <c r="J56" s="16" t="s">
        <v>388</v>
      </c>
      <c r="K56" s="99">
        <f>ROUNDUP('7990NTP-P'!M27*0.3066,2)</f>
        <v>0</v>
      </c>
      <c r="L56" s="96"/>
      <c r="M56" s="24" t="s">
        <v>386</v>
      </c>
      <c r="N56" s="16" t="s">
        <v>388</v>
      </c>
      <c r="O56" s="99">
        <f>ROUNDUP('7990NTP-P'!N27*0.3066,2)</f>
        <v>0</v>
      </c>
      <c r="P56" s="96"/>
      <c r="Q56" s="24" t="s">
        <v>386</v>
      </c>
      <c r="R56" s="16" t="s">
        <v>388</v>
      </c>
      <c r="S56" s="99">
        <f>ROUNDUP('7990NTP-P'!O27*0.3066,2)</f>
        <v>0</v>
      </c>
      <c r="T56" s="96"/>
      <c r="U56" s="24" t="s">
        <v>386</v>
      </c>
      <c r="V56" s="16" t="s">
        <v>388</v>
      </c>
      <c r="W56" s="99">
        <f>ROUNDUP('7990NTP-P'!P27*0.3066,2)</f>
        <v>0</v>
      </c>
      <c r="X56" s="96"/>
      <c r="Y56" s="24" t="s">
        <v>386</v>
      </c>
      <c r="Z56" s="16" t="s">
        <v>388</v>
      </c>
      <c r="AA56" s="99">
        <f>ROUNDUP('7990NTP-P'!Q27*0.3066,2)</f>
        <v>0</v>
      </c>
      <c r="AB56" s="96"/>
      <c r="AC56" s="78">
        <f t="shared" si="0"/>
        <v>0</v>
      </c>
      <c r="AD56" s="58"/>
      <c r="AE56" s="58"/>
      <c r="AF56" s="58"/>
      <c r="AG56" s="58"/>
      <c r="AH56" s="58"/>
      <c r="AI56" s="58"/>
      <c r="AJ56" s="58"/>
      <c r="AK56" s="58"/>
      <c r="AL56" s="58"/>
    </row>
    <row r="57" spans="1:288" x14ac:dyDescent="0.2">
      <c r="A57" s="74"/>
      <c r="B57" s="75"/>
      <c r="C57" s="86"/>
      <c r="D57" s="87"/>
      <c r="E57" s="74"/>
      <c r="F57" s="85"/>
      <c r="G57" s="88"/>
      <c r="H57" s="89"/>
      <c r="I57" s="74"/>
      <c r="J57" s="85"/>
      <c r="K57" s="88"/>
      <c r="L57" s="89"/>
      <c r="M57" s="74"/>
      <c r="N57" s="85"/>
      <c r="O57" s="88"/>
      <c r="P57" s="89"/>
      <c r="Q57" s="74"/>
      <c r="R57" s="85"/>
      <c r="S57" s="88"/>
      <c r="T57" s="89"/>
      <c r="U57" s="74"/>
      <c r="V57" s="85"/>
      <c r="W57" s="88"/>
      <c r="X57" s="89"/>
      <c r="Y57" s="74"/>
      <c r="Z57" s="85"/>
      <c r="AA57" s="88"/>
      <c r="AB57" s="89"/>
      <c r="AC57" s="78"/>
      <c r="AD57" s="58"/>
      <c r="AE57" s="58"/>
      <c r="AF57" s="58"/>
      <c r="AG57" s="58"/>
      <c r="AH57" s="58"/>
      <c r="AI57" s="58"/>
      <c r="AJ57" s="58"/>
      <c r="AK57" s="58"/>
      <c r="AL57" s="58"/>
    </row>
    <row r="58" spans="1:288" s="101" customFormat="1" ht="63.75" x14ac:dyDescent="0.2">
      <c r="A58" s="8" t="s">
        <v>322</v>
      </c>
      <c r="B58" s="9" t="s">
        <v>184</v>
      </c>
      <c r="C58" s="97">
        <f>ROUNDDOWN('7990NTP-P'!K$28-('7990NTP-P'!K$28*0.438),2)</f>
        <v>0</v>
      </c>
      <c r="D58" s="504">
        <f>'7990NTP-P'!C28</f>
        <v>0</v>
      </c>
      <c r="E58" s="503" t="s">
        <v>415</v>
      </c>
      <c r="F58" s="247" t="s">
        <v>184</v>
      </c>
      <c r="G58" s="99">
        <f>ROUNDDOWN('7990NTP-P'!L$28-('7990NTP-P'!L$28*0.438),2)</f>
        <v>0</v>
      </c>
      <c r="H58" s="100">
        <f>'7990NTP-P'!D28</f>
        <v>0</v>
      </c>
      <c r="I58" s="248" t="s">
        <v>415</v>
      </c>
      <c r="J58" s="247" t="s">
        <v>184</v>
      </c>
      <c r="K58" s="99">
        <f>ROUNDDOWN('7990NTP-P'!M$28-('7990NTP-P'!M$28*0.438),2)</f>
        <v>0</v>
      </c>
      <c r="L58" s="100">
        <f>'7990NTP-P'!E28</f>
        <v>0</v>
      </c>
      <c r="M58" s="248" t="s">
        <v>415</v>
      </c>
      <c r="N58" s="247" t="s">
        <v>184</v>
      </c>
      <c r="O58" s="99">
        <f>ROUNDDOWN('7990NTP-P'!N$28-('7990NTP-P'!N$28*0.438),2)</f>
        <v>0</v>
      </c>
      <c r="P58" s="100">
        <f>'7990NTP-P'!F28</f>
        <v>0</v>
      </c>
      <c r="Q58" s="248" t="s">
        <v>415</v>
      </c>
      <c r="R58" s="247" t="s">
        <v>184</v>
      </c>
      <c r="S58" s="99">
        <f>ROUNDDOWN('7990NTP-P'!O$28-('7990NTP-P'!O$28*0.438),2)</f>
        <v>0</v>
      </c>
      <c r="T58" s="100">
        <f>'7990NTP-P'!G28</f>
        <v>0</v>
      </c>
      <c r="U58" s="248" t="s">
        <v>415</v>
      </c>
      <c r="V58" s="247" t="s">
        <v>184</v>
      </c>
      <c r="W58" s="99">
        <f>ROUNDDOWN('7990NTP-P'!P$28-('7990NTP-P'!P$28*0.438),2)</f>
        <v>0</v>
      </c>
      <c r="X58" s="100">
        <f>'7990NTP-P'!H28</f>
        <v>0</v>
      </c>
      <c r="Y58" s="248" t="s">
        <v>415</v>
      </c>
      <c r="Z58" s="247" t="s">
        <v>184</v>
      </c>
      <c r="AA58" s="99">
        <f>ROUNDDOWN('7990NTP-P'!Q$28-('7990NTP-P'!Q$28*0.438),2)</f>
        <v>0</v>
      </c>
      <c r="AB58" s="100">
        <f>'7990NTP-P'!I28</f>
        <v>0</v>
      </c>
      <c r="AC58" s="78">
        <f t="shared" si="0"/>
        <v>0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36"/>
      <c r="IX58" s="36"/>
      <c r="IY58" s="36"/>
      <c r="IZ58" s="36"/>
      <c r="JA58" s="36"/>
      <c r="JB58" s="36"/>
      <c r="JC58" s="36"/>
      <c r="JD58" s="36"/>
      <c r="JE58" s="36"/>
      <c r="JF58" s="36"/>
      <c r="JG58" s="36"/>
      <c r="JH58" s="36"/>
      <c r="JI58" s="36"/>
      <c r="JJ58" s="36"/>
      <c r="JK58" s="36"/>
      <c r="JL58" s="36"/>
      <c r="JM58" s="36"/>
      <c r="JN58" s="36"/>
      <c r="JO58" s="36"/>
      <c r="JP58" s="36"/>
      <c r="JQ58" s="36"/>
      <c r="JR58" s="36"/>
      <c r="JS58" s="36"/>
      <c r="JT58" s="36"/>
      <c r="JU58" s="36"/>
      <c r="JV58" s="36"/>
      <c r="JW58" s="36"/>
      <c r="JX58" s="36"/>
      <c r="JY58" s="36"/>
      <c r="JZ58" s="36"/>
      <c r="KA58" s="36"/>
      <c r="KB58" s="36"/>
    </row>
    <row r="59" spans="1:288" s="101" customFormat="1" ht="63.75" x14ac:dyDescent="0.2">
      <c r="A59" s="8" t="s">
        <v>323</v>
      </c>
      <c r="B59" s="9" t="s">
        <v>324</v>
      </c>
      <c r="C59" s="97">
        <f>ROUNDUP('7990NTP-P'!K$28*0.438,2)</f>
        <v>0</v>
      </c>
      <c r="D59" s="95"/>
      <c r="E59" s="502" t="s">
        <v>416</v>
      </c>
      <c r="F59" s="247" t="s">
        <v>417</v>
      </c>
      <c r="G59" s="99">
        <f>ROUNDUP('7990NTP-P'!L$28*0.438,2)</f>
        <v>0</v>
      </c>
      <c r="H59" s="96"/>
      <c r="I59" s="248" t="s">
        <v>416</v>
      </c>
      <c r="J59" s="247" t="s">
        <v>417</v>
      </c>
      <c r="K59" s="99">
        <f>ROUNDUP('7990NTP-P'!M$28*0.438,2)</f>
        <v>0</v>
      </c>
      <c r="L59" s="96"/>
      <c r="M59" s="248" t="s">
        <v>416</v>
      </c>
      <c r="N59" s="247" t="s">
        <v>417</v>
      </c>
      <c r="O59" s="99">
        <f>ROUNDUP('7990NTP-P'!N$28*0.438,2)</f>
        <v>0</v>
      </c>
      <c r="P59" s="96"/>
      <c r="Q59" s="248" t="s">
        <v>416</v>
      </c>
      <c r="R59" s="247" t="s">
        <v>417</v>
      </c>
      <c r="S59" s="99">
        <f>ROUNDUP('7990NTP-P'!O$28*0.438,2)</f>
        <v>0</v>
      </c>
      <c r="T59" s="96"/>
      <c r="U59" s="248" t="s">
        <v>416</v>
      </c>
      <c r="V59" s="247" t="s">
        <v>417</v>
      </c>
      <c r="W59" s="99">
        <f>ROUNDUP('7990NTP-P'!P$28*0.438,2)</f>
        <v>0</v>
      </c>
      <c r="X59" s="96"/>
      <c r="Y59" s="248" t="s">
        <v>416</v>
      </c>
      <c r="Z59" s="247" t="s">
        <v>417</v>
      </c>
      <c r="AA59" s="99">
        <f>ROUNDUP('7990NTP-P'!Q$28*0.438,2)</f>
        <v>0</v>
      </c>
      <c r="AB59" s="96"/>
      <c r="AC59" s="78">
        <f t="shared" si="0"/>
        <v>0</v>
      </c>
      <c r="AD59" s="48"/>
      <c r="AE59" s="58"/>
      <c r="AF59" s="58"/>
      <c r="AG59" s="58"/>
      <c r="AH59" s="58"/>
      <c r="AI59" s="58"/>
      <c r="AJ59" s="58"/>
      <c r="AK59" s="58"/>
      <c r="AL59" s="58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36"/>
      <c r="IX59" s="36"/>
      <c r="IY59" s="36"/>
      <c r="IZ59" s="36"/>
      <c r="JA59" s="36"/>
      <c r="JB59" s="36"/>
      <c r="JC59" s="36"/>
      <c r="JD59" s="36"/>
      <c r="JE59" s="36"/>
      <c r="JF59" s="36"/>
      <c r="JG59" s="36"/>
      <c r="JH59" s="36"/>
      <c r="JI59" s="36"/>
      <c r="JJ59" s="36"/>
      <c r="JK59" s="36"/>
      <c r="JL59" s="36"/>
      <c r="JM59" s="36"/>
      <c r="JN59" s="36"/>
      <c r="JO59" s="36"/>
      <c r="JP59" s="36"/>
      <c r="JQ59" s="36"/>
      <c r="JR59" s="36"/>
      <c r="JS59" s="36"/>
      <c r="JT59" s="36"/>
      <c r="JU59" s="36"/>
      <c r="JV59" s="36"/>
      <c r="JW59" s="36"/>
      <c r="JX59" s="36"/>
      <c r="JY59" s="36"/>
      <c r="JZ59" s="36"/>
      <c r="KA59" s="36"/>
      <c r="KB59" s="36"/>
    </row>
    <row r="60" spans="1:288" s="101" customFormat="1" x14ac:dyDescent="0.2">
      <c r="A60" s="102"/>
      <c r="B60" s="91"/>
      <c r="C60" s="97"/>
      <c r="D60" s="95"/>
      <c r="E60" s="74"/>
      <c r="F60" s="92"/>
      <c r="G60" s="99"/>
      <c r="H60" s="96"/>
      <c r="I60" s="74"/>
      <c r="J60" s="92"/>
      <c r="K60" s="99"/>
      <c r="L60" s="96"/>
      <c r="M60" s="74"/>
      <c r="N60" s="92"/>
      <c r="O60" s="99"/>
      <c r="P60" s="96"/>
      <c r="Q60" s="74"/>
      <c r="R60" s="92"/>
      <c r="S60" s="99"/>
      <c r="T60" s="96"/>
      <c r="U60" s="74"/>
      <c r="V60" s="92"/>
      <c r="W60" s="99"/>
      <c r="X60" s="96"/>
      <c r="Y60" s="74"/>
      <c r="Z60" s="92"/>
      <c r="AA60" s="99"/>
      <c r="AB60" s="96"/>
      <c r="AC60" s="78"/>
      <c r="AD60" s="48"/>
      <c r="AE60" s="58"/>
      <c r="AF60" s="58"/>
      <c r="AG60" s="58"/>
      <c r="AH60" s="58"/>
      <c r="AI60" s="58"/>
      <c r="AJ60" s="58"/>
      <c r="AK60" s="58"/>
      <c r="AL60" s="58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6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6"/>
      <c r="JT60" s="36"/>
      <c r="JU60" s="36"/>
      <c r="JV60" s="36"/>
      <c r="JW60" s="36"/>
      <c r="JX60" s="36"/>
      <c r="JY60" s="36"/>
      <c r="JZ60" s="36"/>
      <c r="KA60" s="36"/>
      <c r="KB60" s="36"/>
    </row>
    <row r="61" spans="1:288" s="101" customFormat="1" ht="63.75" x14ac:dyDescent="0.2">
      <c r="A61" s="8" t="s">
        <v>389</v>
      </c>
      <c r="B61" s="9" t="s">
        <v>391</v>
      </c>
      <c r="C61" s="97">
        <f>ROUNDDOWN('7990NTP-P'!K$29-('7990NTP-P'!K$29*0.3066),2)</f>
        <v>0</v>
      </c>
      <c r="D61" s="98">
        <f>'7990NTP-P'!C29</f>
        <v>0</v>
      </c>
      <c r="E61" s="26" t="s">
        <v>389</v>
      </c>
      <c r="F61" s="16" t="s">
        <v>391</v>
      </c>
      <c r="G61" s="99">
        <f>ROUNDDOWN('7990NTP-P'!L$29-('7990NTP-P'!L$29*0.3066),2)</f>
        <v>0</v>
      </c>
      <c r="H61" s="100">
        <f>'7990NTP-P'!D29</f>
        <v>0</v>
      </c>
      <c r="I61" s="248" t="s">
        <v>401</v>
      </c>
      <c r="J61" s="247" t="s">
        <v>391</v>
      </c>
      <c r="K61" s="99">
        <f>ROUNDDOWN('7990NTP-P'!M$29-('7990NTP-P'!M$29*0.3066),2)</f>
        <v>0</v>
      </c>
      <c r="L61" s="100">
        <f>'7990NTP-P'!E29</f>
        <v>0</v>
      </c>
      <c r="M61" s="248" t="s">
        <v>401</v>
      </c>
      <c r="N61" s="247" t="s">
        <v>391</v>
      </c>
      <c r="O61" s="99">
        <f>ROUNDDOWN('7990NTP-P'!N$29-('7990NTP-P'!N$29*0.3066),2)</f>
        <v>0</v>
      </c>
      <c r="P61" s="100">
        <f>'7990NTP-P'!F29</f>
        <v>0</v>
      </c>
      <c r="Q61" s="248" t="s">
        <v>401</v>
      </c>
      <c r="R61" s="247" t="s">
        <v>391</v>
      </c>
      <c r="S61" s="99">
        <f>ROUNDDOWN('7990NTP-P'!O$29-('7990NTP-P'!O$29*0.3066),2)</f>
        <v>0</v>
      </c>
      <c r="T61" s="100">
        <f>'7990NTP-P'!G29</f>
        <v>0</v>
      </c>
      <c r="U61" s="248" t="s">
        <v>401</v>
      </c>
      <c r="V61" s="247" t="s">
        <v>391</v>
      </c>
      <c r="W61" s="99">
        <f>ROUNDDOWN('7990NTP-P'!P$29-('7990NTP-P'!P$29*0.3066),2)</f>
        <v>0</v>
      </c>
      <c r="X61" s="100">
        <f>'7990NTP-P'!H29</f>
        <v>0</v>
      </c>
      <c r="Y61" s="248" t="s">
        <v>401</v>
      </c>
      <c r="Z61" s="247" t="s">
        <v>391</v>
      </c>
      <c r="AA61" s="99">
        <f>ROUNDDOWN('7990NTP-P'!Q$29-('7990NTP-P'!Q$29*0.3066),2)</f>
        <v>0</v>
      </c>
      <c r="AB61" s="100">
        <f>'7990NTP-P'!I29</f>
        <v>0</v>
      </c>
      <c r="AC61" s="78">
        <f t="shared" ref="AC61:AC128" si="2">IF(C61+G61+K61+O61+S61+W61+AA61&gt;0,C61+G61+K61+O61+S61+W61+AA61,0)</f>
        <v>0</v>
      </c>
      <c r="AD61" s="58"/>
      <c r="AE61" s="58"/>
      <c r="AF61" s="58"/>
      <c r="AG61" s="58"/>
      <c r="AH61" s="58"/>
      <c r="AI61" s="58"/>
      <c r="AJ61" s="58"/>
      <c r="AK61" s="58"/>
      <c r="AL61" s="58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36"/>
      <c r="IX61" s="36"/>
      <c r="IY61" s="36"/>
      <c r="IZ61" s="36"/>
      <c r="JA61" s="36"/>
      <c r="JB61" s="36"/>
      <c r="JC61" s="36"/>
      <c r="JD61" s="36"/>
      <c r="JE61" s="36"/>
      <c r="JF61" s="36"/>
      <c r="JG61" s="36"/>
      <c r="JH61" s="36"/>
      <c r="JI61" s="36"/>
      <c r="JJ61" s="36"/>
      <c r="JK61" s="36"/>
      <c r="JL61" s="36"/>
      <c r="JM61" s="36"/>
      <c r="JN61" s="36"/>
      <c r="JO61" s="36"/>
      <c r="JP61" s="36"/>
      <c r="JQ61" s="36"/>
      <c r="JR61" s="36"/>
      <c r="JS61" s="36"/>
      <c r="JT61" s="36"/>
      <c r="JU61" s="36"/>
      <c r="JV61" s="36"/>
      <c r="JW61" s="36"/>
      <c r="JX61" s="36"/>
      <c r="JY61" s="36"/>
      <c r="JZ61" s="36"/>
      <c r="KA61" s="36"/>
      <c r="KB61" s="36"/>
    </row>
    <row r="62" spans="1:288" s="101" customFormat="1" ht="63.75" x14ac:dyDescent="0.2">
      <c r="A62" s="8" t="s">
        <v>390</v>
      </c>
      <c r="B62" s="9" t="s">
        <v>392</v>
      </c>
      <c r="C62" s="97">
        <f>ROUNDUP('7990NTP-P'!K$29*0.3066,2)</f>
        <v>0</v>
      </c>
      <c r="D62" s="87"/>
      <c r="E62" s="26" t="s">
        <v>390</v>
      </c>
      <c r="F62" s="16" t="s">
        <v>392</v>
      </c>
      <c r="G62" s="99">
        <f>ROUNDUP('7990NTP-P'!L$29*0.3066,2)</f>
        <v>0</v>
      </c>
      <c r="H62" s="89"/>
      <c r="I62" s="248" t="s">
        <v>402</v>
      </c>
      <c r="J62" s="247" t="s">
        <v>403</v>
      </c>
      <c r="K62" s="99">
        <f>ROUNDUP('7990NTP-P'!M$29*0.3066,2)</f>
        <v>0</v>
      </c>
      <c r="L62" s="89"/>
      <c r="M62" s="248" t="s">
        <v>402</v>
      </c>
      <c r="N62" s="247" t="s">
        <v>403</v>
      </c>
      <c r="O62" s="99">
        <f>ROUNDUP('7990NTP-P'!N$29*0.3066,2)</f>
        <v>0</v>
      </c>
      <c r="P62" s="89"/>
      <c r="Q62" s="248" t="s">
        <v>402</v>
      </c>
      <c r="R62" s="247" t="s">
        <v>403</v>
      </c>
      <c r="S62" s="99">
        <f>ROUNDUP('7990NTP-P'!O$29*0.3066,2)</f>
        <v>0</v>
      </c>
      <c r="T62" s="89"/>
      <c r="U62" s="248" t="s">
        <v>402</v>
      </c>
      <c r="V62" s="247" t="s">
        <v>403</v>
      </c>
      <c r="W62" s="99">
        <f>ROUNDUP('7990NTP-P'!P$29*0.3066,2)</f>
        <v>0</v>
      </c>
      <c r="X62" s="89"/>
      <c r="Y62" s="248" t="s">
        <v>402</v>
      </c>
      <c r="Z62" s="247" t="s">
        <v>403</v>
      </c>
      <c r="AA62" s="99">
        <f>ROUNDUP('7990NTP-P'!Q$29*0.3066,2)</f>
        <v>0</v>
      </c>
      <c r="AB62" s="89"/>
      <c r="AC62" s="78">
        <f t="shared" si="2"/>
        <v>0</v>
      </c>
      <c r="AD62" s="58"/>
      <c r="AE62" s="58"/>
      <c r="AF62" s="58"/>
      <c r="AG62" s="58"/>
      <c r="AH62" s="58"/>
      <c r="AI62" s="58"/>
      <c r="AJ62" s="58"/>
      <c r="AK62" s="58"/>
      <c r="AL62" s="58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36"/>
      <c r="IX62" s="36"/>
      <c r="IY62" s="36"/>
      <c r="IZ62" s="36"/>
      <c r="JA62" s="36"/>
      <c r="JB62" s="36"/>
      <c r="JC62" s="36"/>
      <c r="JD62" s="36"/>
      <c r="JE62" s="36"/>
      <c r="JF62" s="36"/>
      <c r="JG62" s="36"/>
      <c r="JH62" s="36"/>
      <c r="JI62" s="36"/>
      <c r="JJ62" s="36"/>
      <c r="JK62" s="36"/>
      <c r="JL62" s="36"/>
      <c r="JM62" s="36"/>
      <c r="JN62" s="36"/>
      <c r="JO62" s="36"/>
      <c r="JP62" s="36"/>
      <c r="JQ62" s="36"/>
      <c r="JR62" s="36"/>
      <c r="JS62" s="36"/>
      <c r="JT62" s="36"/>
      <c r="JU62" s="36"/>
      <c r="JV62" s="36"/>
      <c r="JW62" s="36"/>
      <c r="JX62" s="36"/>
      <c r="JY62" s="36"/>
      <c r="JZ62" s="36"/>
      <c r="KA62" s="36"/>
      <c r="KB62" s="36"/>
    </row>
    <row r="63" spans="1:288" s="101" customFormat="1" x14ac:dyDescent="0.2">
      <c r="A63" s="105"/>
      <c r="B63" s="75"/>
      <c r="C63" s="86"/>
      <c r="D63" s="87"/>
      <c r="E63" s="104"/>
      <c r="F63" s="85"/>
      <c r="G63" s="88"/>
      <c r="H63" s="89"/>
      <c r="I63" s="104"/>
      <c r="J63" s="85"/>
      <c r="K63" s="88"/>
      <c r="L63" s="89"/>
      <c r="M63" s="104"/>
      <c r="N63" s="85"/>
      <c r="O63" s="88"/>
      <c r="P63" s="89"/>
      <c r="Q63" s="104"/>
      <c r="R63" s="85"/>
      <c r="S63" s="88"/>
      <c r="T63" s="89"/>
      <c r="U63" s="104"/>
      <c r="V63" s="85"/>
      <c r="W63" s="88"/>
      <c r="X63" s="89"/>
      <c r="Y63" s="104"/>
      <c r="Z63" s="85"/>
      <c r="AA63" s="88"/>
      <c r="AB63" s="89"/>
      <c r="AC63" s="78"/>
      <c r="AD63" s="58"/>
      <c r="AE63" s="58"/>
      <c r="AF63" s="58"/>
      <c r="AG63" s="58"/>
      <c r="AH63" s="58"/>
      <c r="AI63" s="58"/>
      <c r="AJ63" s="58"/>
      <c r="AK63" s="58"/>
      <c r="AL63" s="58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36"/>
      <c r="IX63" s="36"/>
      <c r="IY63" s="36"/>
      <c r="IZ63" s="36"/>
      <c r="JA63" s="36"/>
      <c r="JB63" s="36"/>
      <c r="JC63" s="36"/>
      <c r="JD63" s="36"/>
      <c r="JE63" s="36"/>
      <c r="JF63" s="36"/>
      <c r="JG63" s="36"/>
      <c r="JH63" s="36"/>
      <c r="JI63" s="36"/>
      <c r="JJ63" s="36"/>
      <c r="JK63" s="36"/>
      <c r="JL63" s="36"/>
      <c r="JM63" s="36"/>
      <c r="JN63" s="36"/>
      <c r="JO63" s="36"/>
      <c r="JP63" s="36"/>
      <c r="JQ63" s="36"/>
      <c r="JR63" s="36"/>
      <c r="JS63" s="36"/>
      <c r="JT63" s="36"/>
      <c r="JU63" s="36"/>
      <c r="JV63" s="36"/>
      <c r="JW63" s="36"/>
      <c r="JX63" s="36"/>
      <c r="JY63" s="36"/>
      <c r="JZ63" s="36"/>
      <c r="KA63" s="36"/>
      <c r="KB63" s="36"/>
    </row>
    <row r="64" spans="1:288" s="101" customFormat="1" ht="76.5" x14ac:dyDescent="0.2">
      <c r="A64" s="2" t="s">
        <v>187</v>
      </c>
      <c r="B64" s="9" t="s">
        <v>185</v>
      </c>
      <c r="C64" s="97">
        <f>ROUNDDOWN('7990NTP-P'!K30-('7990NTP-P'!K30*0.438),2)</f>
        <v>0</v>
      </c>
      <c r="D64" s="98">
        <f>'7990NTP-P'!C30</f>
        <v>0</v>
      </c>
      <c r="E64" s="24" t="s">
        <v>187</v>
      </c>
      <c r="F64" s="16" t="s">
        <v>185</v>
      </c>
      <c r="G64" s="99">
        <f>ROUNDDOWN('7990NTP-P'!L30-('7990NTP-P'!L30*0.438),2)</f>
        <v>0</v>
      </c>
      <c r="H64" s="100">
        <f>'7990NTP-P'!D30</f>
        <v>0</v>
      </c>
      <c r="I64" s="24" t="s">
        <v>187</v>
      </c>
      <c r="J64" s="16" t="s">
        <v>185</v>
      </c>
      <c r="K64" s="99">
        <f>ROUNDDOWN('7990NTP-P'!M30-('7990NTP-P'!M30*0.438),2)</f>
        <v>0</v>
      </c>
      <c r="L64" s="100">
        <f>'7990NTP-P'!E30</f>
        <v>0</v>
      </c>
      <c r="M64" s="24" t="s">
        <v>187</v>
      </c>
      <c r="N64" s="16" t="s">
        <v>185</v>
      </c>
      <c r="O64" s="99">
        <f>ROUNDDOWN('7990NTP-P'!N30-('7990NTP-P'!N30*0.438),2)</f>
        <v>0</v>
      </c>
      <c r="P64" s="100">
        <f>'7990NTP-P'!F30</f>
        <v>0</v>
      </c>
      <c r="Q64" s="24" t="s">
        <v>187</v>
      </c>
      <c r="R64" s="16" t="s">
        <v>185</v>
      </c>
      <c r="S64" s="99">
        <f>ROUNDDOWN('7990NTP-P'!O30-('7990NTP-P'!O30*0.438),2)</f>
        <v>0</v>
      </c>
      <c r="T64" s="100">
        <f>'7990NTP-P'!G30</f>
        <v>0</v>
      </c>
      <c r="U64" s="24" t="s">
        <v>187</v>
      </c>
      <c r="V64" s="16" t="s">
        <v>185</v>
      </c>
      <c r="W64" s="99">
        <f>ROUNDDOWN('7990NTP-P'!P30-('7990NTP-P'!P30*0.438),2)</f>
        <v>0</v>
      </c>
      <c r="X64" s="100">
        <f>'7990NTP-P'!H30</f>
        <v>0</v>
      </c>
      <c r="Y64" s="24" t="s">
        <v>187</v>
      </c>
      <c r="Z64" s="16" t="s">
        <v>185</v>
      </c>
      <c r="AA64" s="99">
        <f>ROUNDDOWN('7990NTP-P'!Q30-('7990NTP-P'!Q30*0.438),2)</f>
        <v>0</v>
      </c>
      <c r="AB64" s="100">
        <f>'7990NTP-P'!I30</f>
        <v>0</v>
      </c>
      <c r="AC64" s="78">
        <f t="shared" si="2"/>
        <v>0</v>
      </c>
      <c r="AD64" s="48"/>
      <c r="AE64" s="58"/>
      <c r="AF64" s="58"/>
      <c r="AG64" s="58"/>
      <c r="AH64" s="58"/>
      <c r="AI64" s="58"/>
      <c r="AJ64" s="58"/>
      <c r="AK64" s="58"/>
      <c r="AL64" s="58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  <c r="IW64" s="36"/>
      <c r="IX64" s="36"/>
      <c r="IY64" s="36"/>
      <c r="IZ64" s="36"/>
      <c r="JA64" s="36"/>
      <c r="JB64" s="36"/>
      <c r="JC64" s="36"/>
      <c r="JD64" s="36"/>
      <c r="JE64" s="36"/>
      <c r="JF64" s="36"/>
      <c r="JG64" s="36"/>
      <c r="JH64" s="36"/>
      <c r="JI64" s="36"/>
      <c r="JJ64" s="36"/>
      <c r="JK64" s="36"/>
      <c r="JL64" s="36"/>
      <c r="JM64" s="36"/>
      <c r="JN64" s="36"/>
      <c r="JO64" s="36"/>
      <c r="JP64" s="36"/>
      <c r="JQ64" s="36"/>
      <c r="JR64" s="36"/>
      <c r="JS64" s="36"/>
      <c r="JT64" s="36"/>
      <c r="JU64" s="36"/>
      <c r="JV64" s="36"/>
      <c r="JW64" s="36"/>
      <c r="JX64" s="36"/>
      <c r="JY64" s="36"/>
      <c r="JZ64" s="36"/>
      <c r="KA64" s="36"/>
      <c r="KB64" s="36"/>
    </row>
    <row r="65" spans="1:288" s="101" customFormat="1" ht="83.45" customHeight="1" x14ac:dyDescent="0.2">
      <c r="A65" s="2" t="s">
        <v>188</v>
      </c>
      <c r="B65" s="9" t="s">
        <v>186</v>
      </c>
      <c r="C65" s="97">
        <f>ROUNDUP('7990NTP-P'!K30*0.438,2)</f>
        <v>0</v>
      </c>
      <c r="D65" s="98"/>
      <c r="E65" s="24" t="s">
        <v>188</v>
      </c>
      <c r="F65" s="16" t="s">
        <v>186</v>
      </c>
      <c r="G65" s="99">
        <f>ROUNDUP('7990NTP-P'!L30*0.438,2)</f>
        <v>0</v>
      </c>
      <c r="H65" s="100"/>
      <c r="I65" s="24" t="s">
        <v>188</v>
      </c>
      <c r="J65" s="16" t="s">
        <v>186</v>
      </c>
      <c r="K65" s="99">
        <f>ROUNDUP('7990NTP-P'!M30*0.438,2)</f>
        <v>0</v>
      </c>
      <c r="L65" s="100"/>
      <c r="M65" s="24" t="s">
        <v>188</v>
      </c>
      <c r="N65" s="16" t="s">
        <v>186</v>
      </c>
      <c r="O65" s="99">
        <f>ROUNDUP('7990NTP-P'!N30*0.438,2)</f>
        <v>0</v>
      </c>
      <c r="P65" s="100"/>
      <c r="Q65" s="24" t="s">
        <v>188</v>
      </c>
      <c r="R65" s="16" t="s">
        <v>186</v>
      </c>
      <c r="S65" s="99">
        <f>ROUNDUP('7990NTP-P'!O30*0.438,2)</f>
        <v>0</v>
      </c>
      <c r="T65" s="100"/>
      <c r="U65" s="24" t="s">
        <v>188</v>
      </c>
      <c r="V65" s="16" t="s">
        <v>186</v>
      </c>
      <c r="W65" s="99">
        <f>ROUNDUP('7990NTP-P'!P30*0.438,2)</f>
        <v>0</v>
      </c>
      <c r="X65" s="100"/>
      <c r="Y65" s="24" t="s">
        <v>188</v>
      </c>
      <c r="Z65" s="16" t="s">
        <v>186</v>
      </c>
      <c r="AA65" s="99">
        <f>ROUNDUP('7990NTP-P'!Q30*0.438,2)</f>
        <v>0</v>
      </c>
      <c r="AB65" s="100"/>
      <c r="AC65" s="78">
        <f t="shared" si="2"/>
        <v>0</v>
      </c>
      <c r="AD65" s="48"/>
      <c r="AE65" s="58"/>
      <c r="AF65" s="58"/>
      <c r="AG65" s="58"/>
      <c r="AH65" s="58"/>
      <c r="AI65" s="58"/>
      <c r="AJ65" s="58"/>
      <c r="AK65" s="58"/>
      <c r="AL65" s="58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  <c r="IW65" s="36"/>
      <c r="IX65" s="36"/>
      <c r="IY65" s="36"/>
      <c r="IZ65" s="36"/>
      <c r="JA65" s="36"/>
      <c r="JB65" s="36"/>
      <c r="JC65" s="36"/>
      <c r="JD65" s="36"/>
      <c r="JE65" s="36"/>
      <c r="JF65" s="36"/>
      <c r="JG65" s="36"/>
      <c r="JH65" s="36"/>
      <c r="JI65" s="36"/>
      <c r="JJ65" s="36"/>
      <c r="JK65" s="36"/>
      <c r="JL65" s="36"/>
      <c r="JM65" s="36"/>
      <c r="JN65" s="36"/>
      <c r="JO65" s="36"/>
      <c r="JP65" s="36"/>
      <c r="JQ65" s="36"/>
      <c r="JR65" s="36"/>
      <c r="JS65" s="36"/>
      <c r="JT65" s="36"/>
      <c r="JU65" s="36"/>
      <c r="JV65" s="36"/>
      <c r="JW65" s="36"/>
      <c r="JX65" s="36"/>
      <c r="JY65" s="36"/>
      <c r="JZ65" s="36"/>
      <c r="KA65" s="36"/>
      <c r="KB65" s="36"/>
    </row>
    <row r="66" spans="1:288" s="101" customFormat="1" x14ac:dyDescent="0.2">
      <c r="A66" s="102"/>
      <c r="B66" s="106"/>
      <c r="C66" s="97"/>
      <c r="D66" s="95"/>
      <c r="E66" s="74"/>
      <c r="F66" s="107"/>
      <c r="G66" s="99"/>
      <c r="H66" s="96"/>
      <c r="I66" s="74"/>
      <c r="J66" s="107"/>
      <c r="K66" s="99"/>
      <c r="L66" s="96"/>
      <c r="M66" s="74"/>
      <c r="N66" s="107"/>
      <c r="O66" s="99"/>
      <c r="P66" s="96"/>
      <c r="Q66" s="74"/>
      <c r="R66" s="107"/>
      <c r="S66" s="99"/>
      <c r="T66" s="96"/>
      <c r="U66" s="74"/>
      <c r="V66" s="107"/>
      <c r="W66" s="99"/>
      <c r="X66" s="96"/>
      <c r="Y66" s="74"/>
      <c r="Z66" s="107"/>
      <c r="AA66" s="99"/>
      <c r="AB66" s="96"/>
      <c r="AC66" s="78"/>
      <c r="AD66" s="48"/>
      <c r="AE66" s="58"/>
      <c r="AF66" s="58"/>
      <c r="AG66" s="58"/>
      <c r="AH66" s="58"/>
      <c r="AI66" s="58"/>
      <c r="AJ66" s="58"/>
      <c r="AK66" s="58"/>
      <c r="AL66" s="58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  <c r="IZ66" s="36"/>
      <c r="JA66" s="36"/>
      <c r="JB66" s="36"/>
      <c r="JC66" s="36"/>
      <c r="JD66" s="36"/>
      <c r="JE66" s="36"/>
      <c r="JF66" s="36"/>
      <c r="JG66" s="36"/>
      <c r="JH66" s="36"/>
      <c r="JI66" s="36"/>
      <c r="JJ66" s="36"/>
      <c r="JK66" s="36"/>
      <c r="JL66" s="36"/>
      <c r="JM66" s="36"/>
      <c r="JN66" s="36"/>
      <c r="JO66" s="36"/>
      <c r="JP66" s="36"/>
      <c r="JQ66" s="36"/>
      <c r="JR66" s="36"/>
      <c r="JS66" s="36"/>
      <c r="JT66" s="36"/>
      <c r="JU66" s="36"/>
      <c r="JV66" s="36"/>
      <c r="JW66" s="36"/>
      <c r="JX66" s="36"/>
      <c r="JY66" s="36"/>
      <c r="JZ66" s="36"/>
      <c r="KA66" s="36"/>
      <c r="KB66" s="36"/>
    </row>
    <row r="67" spans="1:288" s="101" customFormat="1" ht="93.95" customHeight="1" x14ac:dyDescent="0.2">
      <c r="A67" s="2" t="s">
        <v>190</v>
      </c>
      <c r="B67" s="10" t="s">
        <v>189</v>
      </c>
      <c r="C67" s="97">
        <f>ROUNDDOWN('7990NTP-P'!K$31-('7990NTP-P'!K$31*0.1),2)</f>
        <v>0</v>
      </c>
      <c r="D67" s="98">
        <f>'7990NTP-P'!C31</f>
        <v>0</v>
      </c>
      <c r="E67" s="24" t="s">
        <v>190</v>
      </c>
      <c r="F67" s="27" t="s">
        <v>189</v>
      </c>
      <c r="G67" s="99">
        <f>ROUNDDOWN('7990NTP-P'!L$31-('7990NTP-P'!L$31*0.1),2)</f>
        <v>0</v>
      </c>
      <c r="H67" s="100">
        <f>'7990NTP-P'!D31</f>
        <v>0</v>
      </c>
      <c r="I67" s="24" t="s">
        <v>190</v>
      </c>
      <c r="J67" s="27" t="s">
        <v>189</v>
      </c>
      <c r="K67" s="99">
        <f>ROUNDDOWN('7990NTP-P'!M$31-('7990NTP-P'!M$31*0.1),2)</f>
        <v>0</v>
      </c>
      <c r="L67" s="100">
        <f>'7990NTP-P'!E31</f>
        <v>0</v>
      </c>
      <c r="M67" s="24" t="s">
        <v>190</v>
      </c>
      <c r="N67" s="27" t="s">
        <v>189</v>
      </c>
      <c r="O67" s="99">
        <f>ROUNDDOWN('7990NTP-P'!N$31-('7990NTP-P'!N$31*0.1),2)</f>
        <v>0</v>
      </c>
      <c r="P67" s="100">
        <f>'7990NTP-P'!F31</f>
        <v>0</v>
      </c>
      <c r="Q67" s="24" t="s">
        <v>190</v>
      </c>
      <c r="R67" s="27" t="s">
        <v>189</v>
      </c>
      <c r="S67" s="99">
        <f>ROUNDDOWN('7990NTP-P'!O$31-('7990NTP-P'!O$31*0.1),2)</f>
        <v>0</v>
      </c>
      <c r="T67" s="100">
        <f>'7990NTP-P'!G31</f>
        <v>0</v>
      </c>
      <c r="U67" s="24" t="s">
        <v>190</v>
      </c>
      <c r="V67" s="27" t="s">
        <v>189</v>
      </c>
      <c r="W67" s="99">
        <f>ROUNDDOWN('7990NTP-P'!P$31-('7990NTP-P'!P$31*0.1),2)</f>
        <v>0</v>
      </c>
      <c r="X67" s="100">
        <f>'7990NTP-P'!H31</f>
        <v>0</v>
      </c>
      <c r="Y67" s="24" t="s">
        <v>190</v>
      </c>
      <c r="Z67" s="27" t="s">
        <v>189</v>
      </c>
      <c r="AA67" s="99">
        <f>ROUNDDOWN('7990NTP-P'!Q$31-('7990NTP-P'!Q$31*0.1),2)</f>
        <v>0</v>
      </c>
      <c r="AB67" s="100">
        <f>'7990NTP-P'!I31</f>
        <v>0</v>
      </c>
      <c r="AC67" s="78">
        <f t="shared" si="2"/>
        <v>0</v>
      </c>
      <c r="AD67" s="48"/>
      <c r="AE67" s="58"/>
      <c r="AF67" s="58"/>
      <c r="AG67" s="58"/>
      <c r="AH67" s="58"/>
      <c r="AI67" s="58"/>
      <c r="AJ67" s="58"/>
      <c r="AK67" s="58"/>
      <c r="AL67" s="58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  <c r="IW67" s="36"/>
      <c r="IX67" s="36"/>
      <c r="IY67" s="36"/>
      <c r="IZ67" s="36"/>
      <c r="JA67" s="36"/>
      <c r="JB67" s="36"/>
      <c r="JC67" s="36"/>
      <c r="JD67" s="36"/>
      <c r="JE67" s="36"/>
      <c r="JF67" s="36"/>
      <c r="JG67" s="36"/>
      <c r="JH67" s="36"/>
      <c r="JI67" s="36"/>
      <c r="JJ67" s="36"/>
      <c r="JK67" s="36"/>
      <c r="JL67" s="36"/>
      <c r="JM67" s="36"/>
      <c r="JN67" s="36"/>
      <c r="JO67" s="36"/>
      <c r="JP67" s="36"/>
      <c r="JQ67" s="36"/>
      <c r="JR67" s="36"/>
      <c r="JS67" s="36"/>
      <c r="JT67" s="36"/>
      <c r="JU67" s="36"/>
      <c r="JV67" s="36"/>
      <c r="JW67" s="36"/>
      <c r="JX67" s="36"/>
      <c r="JY67" s="36"/>
      <c r="JZ67" s="36"/>
      <c r="KA67" s="36"/>
      <c r="KB67" s="36"/>
    </row>
    <row r="68" spans="1:288" s="101" customFormat="1" ht="95.1" customHeight="1" x14ac:dyDescent="0.2">
      <c r="A68" s="2" t="s">
        <v>191</v>
      </c>
      <c r="B68" s="10" t="s">
        <v>393</v>
      </c>
      <c r="C68" s="97">
        <f>ROUNDUP('7990NTP-P'!K$31*0.1,2)</f>
        <v>0</v>
      </c>
      <c r="D68" s="95"/>
      <c r="E68" s="24" t="s">
        <v>191</v>
      </c>
      <c r="F68" s="27" t="s">
        <v>393</v>
      </c>
      <c r="G68" s="99">
        <f>ROUNDUP('7990NTP-P'!L$31*0.1,2)</f>
        <v>0</v>
      </c>
      <c r="H68" s="96"/>
      <c r="I68" s="24" t="s">
        <v>191</v>
      </c>
      <c r="J68" s="27" t="s">
        <v>393</v>
      </c>
      <c r="K68" s="99">
        <f>ROUNDUP('7990NTP-P'!M$31*0.1,2)</f>
        <v>0</v>
      </c>
      <c r="L68" s="96"/>
      <c r="M68" s="24" t="s">
        <v>191</v>
      </c>
      <c r="N68" s="27" t="s">
        <v>393</v>
      </c>
      <c r="O68" s="99">
        <f>ROUNDUP('7990NTP-P'!N$31*0.1,2)</f>
        <v>0</v>
      </c>
      <c r="P68" s="96"/>
      <c r="Q68" s="24" t="s">
        <v>191</v>
      </c>
      <c r="R68" s="27" t="s">
        <v>393</v>
      </c>
      <c r="S68" s="99">
        <f>ROUNDUP('7990NTP-P'!O$31*0.1,2)</f>
        <v>0</v>
      </c>
      <c r="T68" s="96"/>
      <c r="U68" s="24" t="s">
        <v>191</v>
      </c>
      <c r="V68" s="27" t="s">
        <v>393</v>
      </c>
      <c r="W68" s="99">
        <f>ROUNDUP('7990NTP-P'!P$31*0.1,2)</f>
        <v>0</v>
      </c>
      <c r="X68" s="96"/>
      <c r="Y68" s="24" t="s">
        <v>191</v>
      </c>
      <c r="Z68" s="27" t="s">
        <v>393</v>
      </c>
      <c r="AA68" s="99">
        <f>ROUNDUP('7990NTP-P'!Q$31*0.1,2)</f>
        <v>0</v>
      </c>
      <c r="AB68" s="96"/>
      <c r="AC68" s="78">
        <f t="shared" si="2"/>
        <v>0</v>
      </c>
      <c r="AD68" s="48"/>
      <c r="AE68" s="58"/>
      <c r="AF68" s="58"/>
      <c r="AG68" s="58"/>
      <c r="AH68" s="58"/>
      <c r="AI68" s="58"/>
      <c r="AJ68" s="58"/>
      <c r="AK68" s="58"/>
      <c r="AL68" s="58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36"/>
      <c r="IX68" s="36"/>
      <c r="IY68" s="36"/>
      <c r="IZ68" s="36"/>
      <c r="JA68" s="36"/>
      <c r="JB68" s="36"/>
      <c r="JC68" s="36"/>
      <c r="JD68" s="36"/>
      <c r="JE68" s="36"/>
      <c r="JF68" s="36"/>
      <c r="JG68" s="36"/>
      <c r="JH68" s="36"/>
      <c r="JI68" s="36"/>
      <c r="JJ68" s="36"/>
      <c r="JK68" s="36"/>
      <c r="JL68" s="36"/>
      <c r="JM68" s="36"/>
      <c r="JN68" s="36"/>
      <c r="JO68" s="36"/>
      <c r="JP68" s="36"/>
      <c r="JQ68" s="36"/>
      <c r="JR68" s="36"/>
      <c r="JS68" s="36"/>
      <c r="JT68" s="36"/>
      <c r="JU68" s="36"/>
      <c r="JV68" s="36"/>
      <c r="JW68" s="36"/>
      <c r="JX68" s="36"/>
      <c r="JY68" s="36"/>
      <c r="JZ68" s="36"/>
      <c r="KA68" s="36"/>
      <c r="KB68" s="36"/>
    </row>
    <row r="69" spans="1:288" s="101" customFormat="1" x14ac:dyDescent="0.2">
      <c r="A69" s="103"/>
      <c r="B69" s="75"/>
      <c r="C69" s="86"/>
      <c r="D69" s="87"/>
      <c r="E69" s="104"/>
      <c r="F69" s="85"/>
      <c r="G69" s="88"/>
      <c r="H69" s="89"/>
      <c r="I69" s="104"/>
      <c r="J69" s="85"/>
      <c r="K69" s="88"/>
      <c r="L69" s="89"/>
      <c r="M69" s="104"/>
      <c r="N69" s="85"/>
      <c r="O69" s="88"/>
      <c r="P69" s="89"/>
      <c r="Q69" s="104"/>
      <c r="R69" s="85"/>
      <c r="S69" s="88"/>
      <c r="T69" s="89"/>
      <c r="U69" s="104"/>
      <c r="V69" s="85"/>
      <c r="W69" s="88"/>
      <c r="X69" s="89"/>
      <c r="Y69" s="104"/>
      <c r="Z69" s="85"/>
      <c r="AA69" s="88"/>
      <c r="AB69" s="89"/>
      <c r="AC69" s="78"/>
      <c r="AD69" s="58"/>
      <c r="AE69" s="58"/>
      <c r="AF69" s="58"/>
      <c r="AG69" s="58"/>
      <c r="AH69" s="58"/>
      <c r="AI69" s="58"/>
      <c r="AJ69" s="58"/>
      <c r="AK69" s="58"/>
      <c r="AL69" s="58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36"/>
      <c r="IX69" s="36"/>
      <c r="IY69" s="36"/>
      <c r="IZ69" s="36"/>
      <c r="JA69" s="36"/>
      <c r="JB69" s="36"/>
      <c r="JC69" s="36"/>
      <c r="JD69" s="36"/>
      <c r="JE69" s="36"/>
      <c r="JF69" s="36"/>
      <c r="JG69" s="36"/>
      <c r="JH69" s="36"/>
      <c r="JI69" s="36"/>
      <c r="JJ69" s="36"/>
      <c r="JK69" s="36"/>
      <c r="JL69" s="36"/>
      <c r="JM69" s="36"/>
      <c r="JN69" s="36"/>
      <c r="JO69" s="36"/>
      <c r="JP69" s="36"/>
      <c r="JQ69" s="36"/>
      <c r="JR69" s="36"/>
      <c r="JS69" s="36"/>
      <c r="JT69" s="36"/>
      <c r="JU69" s="36"/>
      <c r="JV69" s="36"/>
      <c r="JW69" s="36"/>
      <c r="JX69" s="36"/>
      <c r="JY69" s="36"/>
      <c r="JZ69" s="36"/>
      <c r="KA69" s="36"/>
      <c r="KB69" s="36"/>
    </row>
    <row r="70" spans="1:288" s="101" customFormat="1" ht="65.45" customHeight="1" x14ac:dyDescent="0.2">
      <c r="A70" s="8" t="s">
        <v>326</v>
      </c>
      <c r="B70" s="9" t="s">
        <v>192</v>
      </c>
      <c r="C70" s="97">
        <f>ROUNDDOWN('7990NTP-P'!K32-('7990NTP-P'!K32*0.438),2)</f>
        <v>0</v>
      </c>
      <c r="D70" s="98">
        <f>'7990NTP-P'!C32</f>
        <v>0</v>
      </c>
      <c r="E70" s="26" t="s">
        <v>326</v>
      </c>
      <c r="F70" s="16" t="s">
        <v>192</v>
      </c>
      <c r="G70" s="99">
        <f>ROUNDDOWN('7990NTP-P'!L32-('7990NTP-P'!L32*0.438),2)</f>
        <v>0</v>
      </c>
      <c r="H70" s="100">
        <f>'7990NTP-P'!D32</f>
        <v>0</v>
      </c>
      <c r="I70" s="26" t="s">
        <v>326</v>
      </c>
      <c r="J70" s="16" t="s">
        <v>192</v>
      </c>
      <c r="K70" s="99">
        <f>ROUNDDOWN('7990NTP-P'!M32-('7990NTP-P'!M32*0.438),2)</f>
        <v>0</v>
      </c>
      <c r="L70" s="100">
        <f>'7990NTP-P'!E32</f>
        <v>0</v>
      </c>
      <c r="M70" s="248" t="s">
        <v>404</v>
      </c>
      <c r="N70" s="247" t="s">
        <v>192</v>
      </c>
      <c r="O70" s="99">
        <f>ROUNDDOWN('7990NTP-P'!N32-('7990NTP-P'!N32*0.438),2)</f>
        <v>0</v>
      </c>
      <c r="P70" s="100">
        <f>'7990NTP-P'!F32</f>
        <v>0</v>
      </c>
      <c r="Q70" s="248" t="s">
        <v>404</v>
      </c>
      <c r="R70" s="247" t="s">
        <v>192</v>
      </c>
      <c r="S70" s="99">
        <f>ROUNDDOWN('7990NTP-P'!O32-('7990NTP-P'!O32*0.438),2)</f>
        <v>0</v>
      </c>
      <c r="T70" s="100">
        <f>'7990NTP-P'!G32</f>
        <v>0</v>
      </c>
      <c r="U70" s="248" t="s">
        <v>404</v>
      </c>
      <c r="V70" s="247" t="s">
        <v>192</v>
      </c>
      <c r="W70" s="99">
        <f>ROUNDDOWN('7990NTP-P'!P32-('7990NTP-P'!P32*0.438),2)</f>
        <v>0</v>
      </c>
      <c r="X70" s="100">
        <f>'7990NTP-P'!H32</f>
        <v>0</v>
      </c>
      <c r="Y70" s="248" t="s">
        <v>404</v>
      </c>
      <c r="Z70" s="247" t="s">
        <v>192</v>
      </c>
      <c r="AA70" s="99">
        <f>ROUNDDOWN('7990NTP-P'!Q32-('7990NTP-P'!Q32*0.438),2)</f>
        <v>0</v>
      </c>
      <c r="AB70" s="100">
        <f>'7990NTP-P'!I32</f>
        <v>0</v>
      </c>
      <c r="AC70" s="78">
        <f t="shared" si="2"/>
        <v>0</v>
      </c>
      <c r="AD70" s="48"/>
      <c r="AE70" s="58"/>
      <c r="AF70" s="58"/>
      <c r="AG70" s="58"/>
      <c r="AH70" s="58"/>
      <c r="AI70" s="58"/>
      <c r="AJ70" s="58"/>
      <c r="AK70" s="58"/>
      <c r="AL70" s="58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  <c r="IW70" s="36"/>
      <c r="IX70" s="36"/>
      <c r="IY70" s="36"/>
      <c r="IZ70" s="36"/>
      <c r="JA70" s="36"/>
      <c r="JB70" s="36"/>
      <c r="JC70" s="36"/>
      <c r="JD70" s="36"/>
      <c r="JE70" s="36"/>
      <c r="JF70" s="36"/>
      <c r="JG70" s="36"/>
      <c r="JH70" s="36"/>
      <c r="JI70" s="36"/>
      <c r="JJ70" s="36"/>
      <c r="JK70" s="36"/>
      <c r="JL70" s="36"/>
      <c r="JM70" s="36"/>
      <c r="JN70" s="36"/>
      <c r="JO70" s="36"/>
      <c r="JP70" s="36"/>
      <c r="JQ70" s="36"/>
      <c r="JR70" s="36"/>
      <c r="JS70" s="36"/>
      <c r="JT70" s="36"/>
      <c r="JU70" s="36"/>
      <c r="JV70" s="36"/>
      <c r="JW70" s="36"/>
      <c r="JX70" s="36"/>
      <c r="JY70" s="36"/>
      <c r="JZ70" s="36"/>
      <c r="KA70" s="36"/>
      <c r="KB70" s="36"/>
    </row>
    <row r="71" spans="1:288" s="101" customFormat="1" ht="67.5" customHeight="1" x14ac:dyDescent="0.2">
      <c r="A71" s="8" t="s">
        <v>327</v>
      </c>
      <c r="B71" s="9" t="s">
        <v>314</v>
      </c>
      <c r="C71" s="97">
        <f>ROUNDUP('7990NTP-P'!K32*0.438,2)</f>
        <v>0</v>
      </c>
      <c r="D71" s="95"/>
      <c r="E71" s="26" t="s">
        <v>327</v>
      </c>
      <c r="F71" s="16" t="s">
        <v>314</v>
      </c>
      <c r="G71" s="99">
        <f>ROUNDUP('7990NTP-P'!L32*0.438,2)</f>
        <v>0</v>
      </c>
      <c r="H71" s="96"/>
      <c r="I71" s="26" t="s">
        <v>327</v>
      </c>
      <c r="J71" s="16" t="s">
        <v>314</v>
      </c>
      <c r="K71" s="99">
        <f>ROUNDUP('7990NTP-P'!M32*0.438,2)</f>
        <v>0</v>
      </c>
      <c r="L71" s="96"/>
      <c r="M71" s="248" t="s">
        <v>405</v>
      </c>
      <c r="N71" s="247" t="s">
        <v>406</v>
      </c>
      <c r="O71" s="99">
        <f>ROUNDUP('7990NTP-P'!N32*0.438,2)</f>
        <v>0</v>
      </c>
      <c r="P71" s="96"/>
      <c r="Q71" s="248" t="s">
        <v>405</v>
      </c>
      <c r="R71" s="247" t="s">
        <v>406</v>
      </c>
      <c r="S71" s="99">
        <f>ROUNDUP('7990NTP-P'!O32*0.438,2)</f>
        <v>0</v>
      </c>
      <c r="T71" s="96"/>
      <c r="U71" s="248" t="s">
        <v>405</v>
      </c>
      <c r="V71" s="247" t="s">
        <v>406</v>
      </c>
      <c r="W71" s="99">
        <f>ROUNDUP('7990NTP-P'!P32*0.438,2)</f>
        <v>0</v>
      </c>
      <c r="X71" s="96"/>
      <c r="Y71" s="248" t="s">
        <v>405</v>
      </c>
      <c r="Z71" s="247" t="s">
        <v>406</v>
      </c>
      <c r="AA71" s="99">
        <f>ROUNDUP('7990NTP-P'!Q32*0.438,2)</f>
        <v>0</v>
      </c>
      <c r="AB71" s="96"/>
      <c r="AC71" s="78">
        <f t="shared" si="2"/>
        <v>0</v>
      </c>
      <c r="AD71" s="48"/>
      <c r="AE71" s="58"/>
      <c r="AF71" s="58"/>
      <c r="AG71" s="58"/>
      <c r="AH71" s="58"/>
      <c r="AI71" s="58"/>
      <c r="AJ71" s="58"/>
      <c r="AK71" s="58"/>
      <c r="AL71" s="58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  <c r="IW71" s="36"/>
      <c r="IX71" s="36"/>
      <c r="IY71" s="36"/>
      <c r="IZ71" s="36"/>
      <c r="JA71" s="36"/>
      <c r="JB71" s="36"/>
      <c r="JC71" s="36"/>
      <c r="JD71" s="36"/>
      <c r="JE71" s="36"/>
      <c r="JF71" s="36"/>
      <c r="JG71" s="36"/>
      <c r="JH71" s="36"/>
      <c r="JI71" s="36"/>
      <c r="JJ71" s="36"/>
      <c r="JK71" s="36"/>
      <c r="JL71" s="36"/>
      <c r="JM71" s="36"/>
      <c r="JN71" s="36"/>
      <c r="JO71" s="36"/>
      <c r="JP71" s="36"/>
      <c r="JQ71" s="36"/>
      <c r="JR71" s="36"/>
      <c r="JS71" s="36"/>
      <c r="JT71" s="36"/>
      <c r="JU71" s="36"/>
      <c r="JV71" s="36"/>
      <c r="JW71" s="36"/>
      <c r="JX71" s="36"/>
      <c r="JY71" s="36"/>
      <c r="JZ71" s="36"/>
      <c r="KA71" s="36"/>
      <c r="KB71" s="36"/>
    </row>
    <row r="72" spans="1:288" s="101" customFormat="1" x14ac:dyDescent="0.2">
      <c r="A72" s="102"/>
      <c r="B72" s="91"/>
      <c r="C72" s="97"/>
      <c r="D72" s="95"/>
      <c r="E72" s="74"/>
      <c r="F72" s="92"/>
      <c r="G72" s="99"/>
      <c r="H72" s="96"/>
      <c r="I72" s="74"/>
      <c r="J72" s="92"/>
      <c r="K72" s="99"/>
      <c r="L72" s="96"/>
      <c r="M72" s="74"/>
      <c r="N72" s="92"/>
      <c r="O72" s="99"/>
      <c r="P72" s="96"/>
      <c r="Q72" s="74"/>
      <c r="R72" s="92"/>
      <c r="S72" s="99"/>
      <c r="T72" s="96"/>
      <c r="U72" s="74"/>
      <c r="V72" s="92"/>
      <c r="W72" s="99"/>
      <c r="X72" s="96"/>
      <c r="Y72" s="74"/>
      <c r="Z72" s="92"/>
      <c r="AA72" s="99"/>
      <c r="AB72" s="96"/>
      <c r="AC72" s="78"/>
      <c r="AD72" s="48"/>
      <c r="AE72" s="58"/>
      <c r="AF72" s="58"/>
      <c r="AG72" s="58"/>
      <c r="AH72" s="58"/>
      <c r="AI72" s="58"/>
      <c r="AJ72" s="58"/>
      <c r="AK72" s="58"/>
      <c r="AL72" s="58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  <c r="IW72" s="36"/>
      <c r="IX72" s="36"/>
      <c r="IY72" s="36"/>
      <c r="IZ72" s="36"/>
      <c r="JA72" s="36"/>
      <c r="JB72" s="36"/>
      <c r="JC72" s="36"/>
      <c r="JD72" s="36"/>
      <c r="JE72" s="36"/>
      <c r="JF72" s="36"/>
      <c r="JG72" s="36"/>
      <c r="JH72" s="36"/>
      <c r="JI72" s="36"/>
      <c r="JJ72" s="36"/>
      <c r="JK72" s="36"/>
      <c r="JL72" s="36"/>
      <c r="JM72" s="36"/>
      <c r="JN72" s="36"/>
      <c r="JO72" s="36"/>
      <c r="JP72" s="36"/>
      <c r="JQ72" s="36"/>
      <c r="JR72" s="36"/>
      <c r="JS72" s="36"/>
      <c r="JT72" s="36"/>
      <c r="JU72" s="36"/>
      <c r="JV72" s="36"/>
      <c r="JW72" s="36"/>
      <c r="JX72" s="36"/>
      <c r="JY72" s="36"/>
      <c r="JZ72" s="36"/>
      <c r="KA72" s="36"/>
      <c r="KB72" s="36"/>
    </row>
    <row r="73" spans="1:288" s="101" customFormat="1" ht="63.75" x14ac:dyDescent="0.2">
      <c r="A73" s="8" t="s">
        <v>271</v>
      </c>
      <c r="B73" s="9" t="s">
        <v>193</v>
      </c>
      <c r="C73" s="97">
        <f>ROUNDDOWN('7990NTP-P'!K$33-('7990NTP-P'!K$33*0.438),2)</f>
        <v>0</v>
      </c>
      <c r="D73" s="98">
        <f>'7990NTP-P'!C33</f>
        <v>0</v>
      </c>
      <c r="E73" s="26" t="s">
        <v>271</v>
      </c>
      <c r="F73" s="16" t="s">
        <v>193</v>
      </c>
      <c r="G73" s="99">
        <f>ROUNDDOWN('7990NTP-P'!L$33-('7990NTP-P'!L$33*0.438),2)</f>
        <v>0</v>
      </c>
      <c r="H73" s="100">
        <f>'7990NTP-P'!D33</f>
        <v>0</v>
      </c>
      <c r="I73" s="26" t="s">
        <v>271</v>
      </c>
      <c r="J73" s="16" t="s">
        <v>193</v>
      </c>
      <c r="K73" s="99">
        <f>ROUNDDOWN('7990NTP-P'!M$33-('7990NTP-P'!M$33*0.438),2)</f>
        <v>0</v>
      </c>
      <c r="L73" s="100">
        <f>'7990NTP-P'!E33</f>
        <v>0</v>
      </c>
      <c r="M73" s="248" t="s">
        <v>407</v>
      </c>
      <c r="N73" s="247" t="s">
        <v>193</v>
      </c>
      <c r="O73" s="99">
        <f>ROUNDDOWN('7990NTP-P'!N$33-('7990NTP-P'!N$33*0.438),2)</f>
        <v>0</v>
      </c>
      <c r="P73" s="100">
        <f>'7990NTP-P'!F33</f>
        <v>0</v>
      </c>
      <c r="Q73" s="248" t="s">
        <v>407</v>
      </c>
      <c r="R73" s="247" t="s">
        <v>193</v>
      </c>
      <c r="S73" s="99">
        <f>ROUNDDOWN('7990NTP-P'!O$33-('7990NTP-P'!O$33*0.438),2)</f>
        <v>0</v>
      </c>
      <c r="T73" s="100">
        <f>'7990NTP-P'!G33</f>
        <v>0</v>
      </c>
      <c r="U73" s="248" t="s">
        <v>407</v>
      </c>
      <c r="V73" s="247" t="s">
        <v>193</v>
      </c>
      <c r="W73" s="99">
        <f>ROUNDDOWN('7990NTP-P'!P$33-('7990NTP-P'!P$33*0.438),2)</f>
        <v>0</v>
      </c>
      <c r="X73" s="100">
        <f>'7990NTP-P'!H33</f>
        <v>0</v>
      </c>
      <c r="Y73" s="248" t="s">
        <v>407</v>
      </c>
      <c r="Z73" s="247" t="s">
        <v>193</v>
      </c>
      <c r="AA73" s="99">
        <f>ROUNDDOWN('7990NTP-P'!Q$33-('7990NTP-P'!Q$33*0.438),2)</f>
        <v>0</v>
      </c>
      <c r="AB73" s="100">
        <f>'7990NTP-P'!I33</f>
        <v>0</v>
      </c>
      <c r="AC73" s="78">
        <f t="shared" si="2"/>
        <v>0</v>
      </c>
      <c r="AD73" s="48"/>
      <c r="AE73" s="58"/>
      <c r="AF73" s="58"/>
      <c r="AG73" s="58"/>
      <c r="AH73" s="58"/>
      <c r="AI73" s="58"/>
      <c r="AJ73" s="58"/>
      <c r="AK73" s="58"/>
      <c r="AL73" s="58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  <c r="IW73" s="36"/>
      <c r="IX73" s="36"/>
      <c r="IY73" s="36"/>
      <c r="IZ73" s="36"/>
      <c r="JA73" s="36"/>
      <c r="JB73" s="36"/>
      <c r="JC73" s="36"/>
      <c r="JD73" s="36"/>
      <c r="JE73" s="36"/>
      <c r="JF73" s="36"/>
      <c r="JG73" s="36"/>
      <c r="JH73" s="36"/>
      <c r="JI73" s="36"/>
      <c r="JJ73" s="36"/>
      <c r="JK73" s="36"/>
      <c r="JL73" s="36"/>
      <c r="JM73" s="36"/>
      <c r="JN73" s="36"/>
      <c r="JO73" s="36"/>
      <c r="JP73" s="36"/>
      <c r="JQ73" s="36"/>
      <c r="JR73" s="36"/>
      <c r="JS73" s="36"/>
      <c r="JT73" s="36"/>
      <c r="JU73" s="36"/>
      <c r="JV73" s="36"/>
      <c r="JW73" s="36"/>
      <c r="JX73" s="36"/>
      <c r="JY73" s="36"/>
      <c r="JZ73" s="36"/>
      <c r="KA73" s="36"/>
      <c r="KB73" s="36"/>
    </row>
    <row r="74" spans="1:288" s="101" customFormat="1" ht="63.75" x14ac:dyDescent="0.2">
      <c r="A74" s="8" t="s">
        <v>272</v>
      </c>
      <c r="B74" s="9" t="s">
        <v>314</v>
      </c>
      <c r="C74" s="97">
        <f>ROUNDUP('7990NTP-P'!K$33*0.438,2)</f>
        <v>0</v>
      </c>
      <c r="D74" s="95"/>
      <c r="E74" s="26" t="s">
        <v>272</v>
      </c>
      <c r="F74" s="16" t="s">
        <v>314</v>
      </c>
      <c r="G74" s="99">
        <f>ROUNDUP('7990NTP-P'!L$33*0.438,2)</f>
        <v>0</v>
      </c>
      <c r="H74" s="96"/>
      <c r="I74" s="26" t="s">
        <v>272</v>
      </c>
      <c r="J74" s="16" t="s">
        <v>314</v>
      </c>
      <c r="K74" s="99">
        <f>ROUNDUP('7990NTP-P'!M$33*0.438,2)</f>
        <v>0</v>
      </c>
      <c r="L74" s="96"/>
      <c r="M74" s="248" t="s">
        <v>408</v>
      </c>
      <c r="N74" s="247" t="s">
        <v>406</v>
      </c>
      <c r="O74" s="99">
        <f>ROUNDUP('7990NTP-P'!N$33*0.438,2)</f>
        <v>0</v>
      </c>
      <c r="P74" s="96"/>
      <c r="Q74" s="248" t="s">
        <v>408</v>
      </c>
      <c r="R74" s="247" t="s">
        <v>406</v>
      </c>
      <c r="S74" s="99">
        <f>ROUNDUP('7990NTP-P'!O$33*0.438,2)</f>
        <v>0</v>
      </c>
      <c r="T74" s="96"/>
      <c r="U74" s="248" t="s">
        <v>408</v>
      </c>
      <c r="V74" s="247" t="s">
        <v>406</v>
      </c>
      <c r="W74" s="99">
        <f>ROUNDUP('7990NTP-P'!P$33*0.438,2)</f>
        <v>0</v>
      </c>
      <c r="X74" s="96"/>
      <c r="Y74" s="248" t="s">
        <v>408</v>
      </c>
      <c r="Z74" s="247" t="s">
        <v>406</v>
      </c>
      <c r="AA74" s="99">
        <f>ROUNDUP('7990NTP-P'!Q$33*0.438,2)</f>
        <v>0</v>
      </c>
      <c r="AB74" s="96"/>
      <c r="AC74" s="78">
        <f t="shared" si="2"/>
        <v>0</v>
      </c>
      <c r="AD74" s="48"/>
      <c r="AE74" s="58"/>
      <c r="AF74" s="58"/>
      <c r="AG74" s="58"/>
      <c r="AH74" s="58"/>
      <c r="AI74" s="58"/>
      <c r="AJ74" s="58"/>
      <c r="AK74" s="58"/>
      <c r="AL74" s="58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  <c r="IW74" s="36"/>
      <c r="IX74" s="36"/>
      <c r="IY74" s="36"/>
      <c r="IZ74" s="36"/>
      <c r="JA74" s="36"/>
      <c r="JB74" s="36"/>
      <c r="JC74" s="36"/>
      <c r="JD74" s="36"/>
      <c r="JE74" s="36"/>
      <c r="JF74" s="36"/>
      <c r="JG74" s="36"/>
      <c r="JH74" s="36"/>
      <c r="JI74" s="36"/>
      <c r="JJ74" s="36"/>
      <c r="JK74" s="36"/>
      <c r="JL74" s="36"/>
      <c r="JM74" s="36"/>
      <c r="JN74" s="36"/>
      <c r="JO74" s="36"/>
      <c r="JP74" s="36"/>
      <c r="JQ74" s="36"/>
      <c r="JR74" s="36"/>
      <c r="JS74" s="36"/>
      <c r="JT74" s="36"/>
      <c r="JU74" s="36"/>
      <c r="JV74" s="36"/>
      <c r="JW74" s="36"/>
      <c r="JX74" s="36"/>
      <c r="JY74" s="36"/>
      <c r="JZ74" s="36"/>
      <c r="KA74" s="36"/>
      <c r="KB74" s="36"/>
    </row>
    <row r="75" spans="1:288" s="101" customFormat="1" x14ac:dyDescent="0.2">
      <c r="A75" s="273"/>
      <c r="B75" s="274"/>
      <c r="C75" s="415"/>
      <c r="D75" s="270"/>
      <c r="E75" s="275"/>
      <c r="F75" s="274"/>
      <c r="G75" s="415"/>
      <c r="H75" s="272"/>
      <c r="I75" s="275"/>
      <c r="J75" s="274"/>
      <c r="K75" s="415"/>
      <c r="L75" s="272"/>
      <c r="M75" s="276"/>
      <c r="N75" s="274"/>
      <c r="O75" s="415"/>
      <c r="P75" s="272"/>
      <c r="Q75" s="276"/>
      <c r="R75" s="274"/>
      <c r="S75" s="415"/>
      <c r="T75" s="272"/>
      <c r="U75" s="276"/>
      <c r="V75" s="274"/>
      <c r="W75" s="415"/>
      <c r="X75" s="272"/>
      <c r="Y75" s="276"/>
      <c r="Z75" s="274"/>
      <c r="AA75" s="415"/>
      <c r="AB75" s="272"/>
      <c r="AC75" s="267"/>
      <c r="AD75" s="48"/>
      <c r="AE75" s="58"/>
      <c r="AF75" s="58"/>
      <c r="AG75" s="58"/>
      <c r="AH75" s="58"/>
      <c r="AI75" s="58"/>
      <c r="AJ75" s="58"/>
      <c r="AK75" s="58"/>
      <c r="AL75" s="58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  <c r="IW75" s="36"/>
      <c r="IX75" s="36"/>
      <c r="IY75" s="36"/>
      <c r="IZ75" s="36"/>
      <c r="JA75" s="36"/>
      <c r="JB75" s="36"/>
      <c r="JC75" s="36"/>
      <c r="JD75" s="36"/>
      <c r="JE75" s="36"/>
      <c r="JF75" s="36"/>
      <c r="JG75" s="36"/>
      <c r="JH75" s="36"/>
      <c r="JI75" s="36"/>
      <c r="JJ75" s="36"/>
      <c r="JK75" s="36"/>
      <c r="JL75" s="36"/>
      <c r="JM75" s="36"/>
      <c r="JN75" s="36"/>
      <c r="JO75" s="36"/>
      <c r="JP75" s="36"/>
      <c r="JQ75" s="36"/>
      <c r="JR75" s="36"/>
      <c r="JS75" s="36"/>
      <c r="JT75" s="36"/>
      <c r="JU75" s="36"/>
      <c r="JV75" s="36"/>
      <c r="JW75" s="36"/>
      <c r="JX75" s="36"/>
      <c r="JY75" s="36"/>
      <c r="JZ75" s="36"/>
      <c r="KA75" s="36"/>
      <c r="KB75" s="36"/>
    </row>
    <row r="76" spans="1:288" s="101" customFormat="1" ht="76.5" x14ac:dyDescent="0.2">
      <c r="A76" s="419" t="s">
        <v>438</v>
      </c>
      <c r="B76" s="420" t="s">
        <v>437</v>
      </c>
      <c r="C76" s="415">
        <f>SUM('7990NTP-P'!K34*1)</f>
        <v>0</v>
      </c>
      <c r="D76" s="416">
        <f>'7990NTP-P'!C34</f>
        <v>0</v>
      </c>
      <c r="E76" s="421" t="s">
        <v>438</v>
      </c>
      <c r="F76" s="420" t="s">
        <v>437</v>
      </c>
      <c r="G76" s="415">
        <f>SUM('7990NTP-P'!L34*1)</f>
        <v>0</v>
      </c>
      <c r="H76" s="418">
        <f>'7990NTP-P'!D34</f>
        <v>0</v>
      </c>
      <c r="I76" s="419" t="s">
        <v>438</v>
      </c>
      <c r="J76" s="420" t="s">
        <v>437</v>
      </c>
      <c r="K76" s="415">
        <f>SUM('7990NTP-P'!M34*1)</f>
        <v>0</v>
      </c>
      <c r="L76" s="416">
        <f>'7990NTP-P'!E34</f>
        <v>0</v>
      </c>
      <c r="M76" s="421" t="s">
        <v>441</v>
      </c>
      <c r="N76" s="420" t="s">
        <v>440</v>
      </c>
      <c r="O76" s="415">
        <f>SUM('7990NTP-P'!N34*1)</f>
        <v>0</v>
      </c>
      <c r="P76" s="416">
        <f>'7990NTP-P'!F34</f>
        <v>0</v>
      </c>
      <c r="Q76" s="421" t="s">
        <v>441</v>
      </c>
      <c r="R76" s="420" t="s">
        <v>440</v>
      </c>
      <c r="S76" s="415">
        <f>SUM('7990NTP-P'!O34*1)</f>
        <v>0</v>
      </c>
      <c r="T76" s="416">
        <f>'7990NTP-P'!G34</f>
        <v>0</v>
      </c>
      <c r="U76" s="421" t="s">
        <v>441</v>
      </c>
      <c r="V76" s="420" t="s">
        <v>440</v>
      </c>
      <c r="W76" s="415">
        <f>SUM('7990NTP-P'!P34*1)</f>
        <v>0</v>
      </c>
      <c r="X76" s="418">
        <f>'7990NTP-P'!H34</f>
        <v>0</v>
      </c>
      <c r="Y76" s="421" t="s">
        <v>441</v>
      </c>
      <c r="Z76" s="420" t="s">
        <v>440</v>
      </c>
      <c r="AA76" s="415">
        <f>SUM('7990NTP-P'!Q34*1)</f>
        <v>0</v>
      </c>
      <c r="AB76" s="416">
        <f>'7990NTP-P'!I34</f>
        <v>0</v>
      </c>
      <c r="AC76" s="78">
        <f t="shared" si="2"/>
        <v>0</v>
      </c>
      <c r="AD76" s="48"/>
      <c r="AE76" s="58"/>
      <c r="AF76" s="58"/>
      <c r="AG76" s="58"/>
      <c r="AH76" s="58"/>
      <c r="AI76" s="58"/>
      <c r="AJ76" s="58"/>
      <c r="AK76" s="58"/>
      <c r="AL76" s="58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  <c r="IW76" s="36"/>
      <c r="IX76" s="36"/>
      <c r="IY76" s="36"/>
      <c r="IZ76" s="36"/>
      <c r="JA76" s="36"/>
      <c r="JB76" s="36"/>
      <c r="JC76" s="36"/>
      <c r="JD76" s="36"/>
      <c r="JE76" s="36"/>
      <c r="JF76" s="36"/>
      <c r="JG76" s="36"/>
      <c r="JH76" s="36"/>
      <c r="JI76" s="36"/>
      <c r="JJ76" s="36"/>
      <c r="JK76" s="36"/>
      <c r="JL76" s="36"/>
      <c r="JM76" s="36"/>
      <c r="JN76" s="36"/>
      <c r="JO76" s="36"/>
      <c r="JP76" s="36"/>
      <c r="JQ76" s="36"/>
      <c r="JR76" s="36"/>
      <c r="JS76" s="36"/>
      <c r="JT76" s="36"/>
      <c r="JU76" s="36"/>
      <c r="JV76" s="36"/>
      <c r="JW76" s="36"/>
      <c r="JX76" s="36"/>
      <c r="JY76" s="36"/>
      <c r="JZ76" s="36"/>
      <c r="KA76" s="36"/>
      <c r="KB76" s="36"/>
    </row>
    <row r="77" spans="1:288" s="101" customFormat="1" x14ac:dyDescent="0.2">
      <c r="A77" s="103"/>
      <c r="B77" s="75"/>
      <c r="C77" s="86"/>
      <c r="D77" s="87"/>
      <c r="E77" s="104"/>
      <c r="F77" s="85"/>
      <c r="G77" s="88"/>
      <c r="H77" s="89"/>
      <c r="I77" s="104"/>
      <c r="J77" s="85"/>
      <c r="K77" s="88"/>
      <c r="L77" s="89"/>
      <c r="M77" s="104"/>
      <c r="N77" s="85"/>
      <c r="O77" s="88"/>
      <c r="P77" s="89"/>
      <c r="Q77" s="104"/>
      <c r="R77" s="85"/>
      <c r="S77" s="88"/>
      <c r="T77" s="89"/>
      <c r="U77" s="104"/>
      <c r="V77" s="85"/>
      <c r="W77" s="88"/>
      <c r="X77" s="89"/>
      <c r="Y77" s="104"/>
      <c r="Z77" s="85"/>
      <c r="AA77" s="88"/>
      <c r="AB77" s="89"/>
      <c r="AC77" s="78"/>
      <c r="AD77" s="58"/>
      <c r="AE77" s="58"/>
      <c r="AF77" s="58"/>
      <c r="AG77" s="58"/>
      <c r="AH77" s="58"/>
      <c r="AI77" s="58"/>
      <c r="AJ77" s="58"/>
      <c r="AK77" s="58"/>
      <c r="AL77" s="58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6"/>
      <c r="JH77" s="36"/>
      <c r="JI77" s="36"/>
      <c r="JJ77" s="36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6"/>
      <c r="JV77" s="36"/>
      <c r="JW77" s="36"/>
      <c r="JX77" s="36"/>
      <c r="JY77" s="36"/>
      <c r="JZ77" s="36"/>
      <c r="KA77" s="36"/>
      <c r="KB77" s="36"/>
    </row>
    <row r="78" spans="1:288" s="101" customFormat="1" ht="51" x14ac:dyDescent="0.2">
      <c r="A78" s="8" t="s">
        <v>328</v>
      </c>
      <c r="B78" s="9" t="s">
        <v>194</v>
      </c>
      <c r="C78" s="97">
        <f>ROUNDDOWN('7990NTP-P'!K35-('7990NTP-P'!K35*0.438),2)</f>
        <v>0</v>
      </c>
      <c r="D78" s="98">
        <f>'7990NTP-P'!C35</f>
        <v>0</v>
      </c>
      <c r="E78" s="26" t="s">
        <v>328</v>
      </c>
      <c r="F78" s="16" t="s">
        <v>194</v>
      </c>
      <c r="G78" s="99">
        <f>ROUNDDOWN('7990NTP-P'!L35-('7990NTP-P'!L35*0.438),2)</f>
        <v>0</v>
      </c>
      <c r="H78" s="100">
        <f>'7990NTP-P'!D35</f>
        <v>0</v>
      </c>
      <c r="I78" s="26" t="s">
        <v>328</v>
      </c>
      <c r="J78" s="16" t="s">
        <v>194</v>
      </c>
      <c r="K78" s="99">
        <f>ROUNDDOWN('7990NTP-P'!M35-('7990NTP-P'!M35*0.438),2)</f>
        <v>0</v>
      </c>
      <c r="L78" s="100">
        <f>'7990NTP-P'!E35</f>
        <v>0</v>
      </c>
      <c r="M78" s="248" t="s">
        <v>409</v>
      </c>
      <c r="N78" s="247" t="s">
        <v>194</v>
      </c>
      <c r="O78" s="99">
        <f>ROUNDDOWN('7990NTP-P'!N35-('7990NTP-P'!N35*0.438),2)</f>
        <v>0</v>
      </c>
      <c r="P78" s="100">
        <f>'7990NTP-P'!F35</f>
        <v>0</v>
      </c>
      <c r="Q78" s="248" t="s">
        <v>409</v>
      </c>
      <c r="R78" s="247" t="s">
        <v>194</v>
      </c>
      <c r="S78" s="99">
        <f>ROUNDDOWN('7990NTP-P'!O35-('7990NTP-P'!O35*0.438),2)</f>
        <v>0</v>
      </c>
      <c r="T78" s="100">
        <f>'7990NTP-P'!G35</f>
        <v>0</v>
      </c>
      <c r="U78" s="248" t="s">
        <v>409</v>
      </c>
      <c r="V78" s="247" t="s">
        <v>194</v>
      </c>
      <c r="W78" s="99">
        <f>ROUNDDOWN('7990NTP-P'!P35-('7990NTP-P'!P35*0.438),2)</f>
        <v>0</v>
      </c>
      <c r="X78" s="100">
        <f>'7990NTP-P'!H35</f>
        <v>0</v>
      </c>
      <c r="Y78" s="248" t="s">
        <v>409</v>
      </c>
      <c r="Z78" s="247" t="s">
        <v>194</v>
      </c>
      <c r="AA78" s="99">
        <f>ROUNDDOWN('7990NTP-P'!Q35-('7990NTP-P'!Q35*0.438),2)</f>
        <v>0</v>
      </c>
      <c r="AB78" s="100">
        <f>'7990NTP-P'!I35</f>
        <v>0</v>
      </c>
      <c r="AC78" s="78">
        <f t="shared" si="2"/>
        <v>0</v>
      </c>
      <c r="AD78" s="58"/>
      <c r="AE78" s="58"/>
      <c r="AF78" s="58"/>
      <c r="AG78" s="58"/>
      <c r="AH78" s="58"/>
      <c r="AI78" s="58"/>
      <c r="AJ78" s="58"/>
      <c r="AK78" s="58"/>
      <c r="AL78" s="58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  <c r="IW78" s="36"/>
      <c r="IX78" s="36"/>
      <c r="IY78" s="36"/>
      <c r="IZ78" s="36"/>
      <c r="JA78" s="36"/>
      <c r="JB78" s="36"/>
      <c r="JC78" s="36"/>
      <c r="JD78" s="36"/>
      <c r="JE78" s="36"/>
      <c r="JF78" s="36"/>
      <c r="JG78" s="36"/>
      <c r="JH78" s="36"/>
      <c r="JI78" s="36"/>
      <c r="JJ78" s="36"/>
      <c r="JK78" s="36"/>
      <c r="JL78" s="36"/>
      <c r="JM78" s="36"/>
      <c r="JN78" s="36"/>
      <c r="JO78" s="36"/>
      <c r="JP78" s="36"/>
      <c r="JQ78" s="36"/>
      <c r="JR78" s="36"/>
      <c r="JS78" s="36"/>
      <c r="JT78" s="36"/>
      <c r="JU78" s="36"/>
      <c r="JV78" s="36"/>
      <c r="JW78" s="36"/>
      <c r="JX78" s="36"/>
      <c r="JY78" s="36"/>
      <c r="JZ78" s="36"/>
      <c r="KA78" s="36"/>
      <c r="KB78" s="36"/>
    </row>
    <row r="79" spans="1:288" s="101" customFormat="1" ht="51" x14ac:dyDescent="0.2">
      <c r="A79" s="8" t="s">
        <v>329</v>
      </c>
      <c r="B79" s="9" t="s">
        <v>330</v>
      </c>
      <c r="C79" s="97">
        <f>ROUNDUP('7990NTP-P'!K35*0.438,2)</f>
        <v>0</v>
      </c>
      <c r="D79" s="87"/>
      <c r="E79" s="26" t="s">
        <v>329</v>
      </c>
      <c r="F79" s="16" t="s">
        <v>330</v>
      </c>
      <c r="G79" s="99">
        <f>ROUNDUP('7990NTP-P'!L35*0.438,2)</f>
        <v>0</v>
      </c>
      <c r="H79" s="89"/>
      <c r="I79" s="26" t="s">
        <v>329</v>
      </c>
      <c r="J79" s="16" t="s">
        <v>330</v>
      </c>
      <c r="K79" s="99">
        <f>ROUNDUP('7990NTP-P'!M35*0.438,2)</f>
        <v>0</v>
      </c>
      <c r="L79" s="89"/>
      <c r="M79" s="248" t="s">
        <v>410</v>
      </c>
      <c r="N79" s="247" t="s">
        <v>411</v>
      </c>
      <c r="O79" s="99">
        <f>ROUNDUP('7990NTP-P'!N35*0.438,2)</f>
        <v>0</v>
      </c>
      <c r="P79" s="89"/>
      <c r="Q79" s="248" t="s">
        <v>410</v>
      </c>
      <c r="R79" s="247" t="s">
        <v>411</v>
      </c>
      <c r="S79" s="99">
        <f>ROUNDUP('7990NTP-P'!O35*0.438,2)</f>
        <v>0</v>
      </c>
      <c r="T79" s="89"/>
      <c r="U79" s="248" t="s">
        <v>410</v>
      </c>
      <c r="V79" s="247" t="s">
        <v>411</v>
      </c>
      <c r="W79" s="99">
        <f>ROUNDUP('7990NTP-P'!P35*0.438,2)</f>
        <v>0</v>
      </c>
      <c r="X79" s="89"/>
      <c r="Y79" s="248" t="s">
        <v>410</v>
      </c>
      <c r="Z79" s="247" t="s">
        <v>411</v>
      </c>
      <c r="AA79" s="99">
        <f>ROUNDUP('7990NTP-P'!Q35*0.438,2)</f>
        <v>0</v>
      </c>
      <c r="AB79" s="89"/>
      <c r="AC79" s="78">
        <f t="shared" si="2"/>
        <v>0</v>
      </c>
      <c r="AD79" s="58"/>
      <c r="AE79" s="58"/>
      <c r="AF79" s="58"/>
      <c r="AG79" s="58"/>
      <c r="AH79" s="58"/>
      <c r="AI79" s="58"/>
      <c r="AJ79" s="58"/>
      <c r="AK79" s="58"/>
      <c r="AL79" s="58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  <c r="IW79" s="36"/>
      <c r="IX79" s="36"/>
      <c r="IY79" s="36"/>
      <c r="IZ79" s="36"/>
      <c r="JA79" s="36"/>
      <c r="JB79" s="36"/>
      <c r="JC79" s="36"/>
      <c r="JD79" s="36"/>
      <c r="JE79" s="36"/>
      <c r="JF79" s="36"/>
      <c r="JG79" s="36"/>
      <c r="JH79" s="36"/>
      <c r="JI79" s="36"/>
      <c r="JJ79" s="36"/>
      <c r="JK79" s="36"/>
      <c r="JL79" s="36"/>
      <c r="JM79" s="36"/>
      <c r="JN79" s="36"/>
      <c r="JO79" s="36"/>
      <c r="JP79" s="36"/>
      <c r="JQ79" s="36"/>
      <c r="JR79" s="36"/>
      <c r="JS79" s="36"/>
      <c r="JT79" s="36"/>
      <c r="JU79" s="36"/>
      <c r="JV79" s="36"/>
      <c r="JW79" s="36"/>
      <c r="JX79" s="36"/>
      <c r="JY79" s="36"/>
      <c r="JZ79" s="36"/>
      <c r="KA79" s="36"/>
      <c r="KB79" s="36"/>
    </row>
    <row r="80" spans="1:288" s="101" customFormat="1" x14ac:dyDescent="0.2">
      <c r="A80" s="105"/>
      <c r="B80" s="75"/>
      <c r="C80" s="86"/>
      <c r="D80" s="87"/>
      <c r="E80" s="104"/>
      <c r="F80" s="85"/>
      <c r="G80" s="88"/>
      <c r="H80" s="89"/>
      <c r="I80" s="104"/>
      <c r="J80" s="85"/>
      <c r="K80" s="88"/>
      <c r="L80" s="89"/>
      <c r="M80" s="104"/>
      <c r="N80" s="85"/>
      <c r="O80" s="88"/>
      <c r="P80" s="89"/>
      <c r="Q80" s="104"/>
      <c r="R80" s="85"/>
      <c r="S80" s="88"/>
      <c r="T80" s="89"/>
      <c r="U80" s="104"/>
      <c r="V80" s="85"/>
      <c r="W80" s="88"/>
      <c r="X80" s="89"/>
      <c r="Y80" s="104"/>
      <c r="Z80" s="85"/>
      <c r="AA80" s="88"/>
      <c r="AB80" s="89"/>
      <c r="AC80" s="78"/>
      <c r="AD80" s="58"/>
      <c r="AE80" s="58"/>
      <c r="AF80" s="58"/>
      <c r="AG80" s="58"/>
      <c r="AH80" s="58"/>
      <c r="AI80" s="58"/>
      <c r="AJ80" s="58"/>
      <c r="AK80" s="58"/>
      <c r="AL80" s="58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  <c r="IW80" s="36"/>
      <c r="IX80" s="36"/>
      <c r="IY80" s="36"/>
      <c r="IZ80" s="36"/>
      <c r="JA80" s="36"/>
      <c r="JB80" s="36"/>
      <c r="JC80" s="36"/>
      <c r="JD80" s="36"/>
      <c r="JE80" s="36"/>
      <c r="JF80" s="36"/>
      <c r="JG80" s="36"/>
      <c r="JH80" s="36"/>
      <c r="JI80" s="36"/>
      <c r="JJ80" s="36"/>
      <c r="JK80" s="36"/>
      <c r="JL80" s="36"/>
      <c r="JM80" s="36"/>
      <c r="JN80" s="36"/>
      <c r="JO80" s="36"/>
      <c r="JP80" s="36"/>
      <c r="JQ80" s="36"/>
      <c r="JR80" s="36"/>
      <c r="JS80" s="36"/>
      <c r="JT80" s="36"/>
      <c r="JU80" s="36"/>
      <c r="JV80" s="36"/>
      <c r="JW80" s="36"/>
      <c r="JX80" s="36"/>
      <c r="JY80" s="36"/>
      <c r="JZ80" s="36"/>
      <c r="KA80" s="36"/>
      <c r="KB80" s="36"/>
    </row>
    <row r="81" spans="1:288" s="101" customFormat="1" ht="63.75" x14ac:dyDescent="0.2">
      <c r="A81" s="422" t="s">
        <v>429</v>
      </c>
      <c r="B81" s="274" t="s">
        <v>420</v>
      </c>
      <c r="C81" s="97">
        <f>SUM('7990NTP-P'!K36*1)</f>
        <v>0</v>
      </c>
      <c r="D81" s="418">
        <f>'7990NTP-P'!C36</f>
        <v>0</v>
      </c>
      <c r="E81" s="423" t="s">
        <v>430</v>
      </c>
      <c r="F81" s="274" t="s">
        <v>431</v>
      </c>
      <c r="G81" s="97">
        <f>SUM('7990NTP-P'!L36*1)</f>
        <v>0</v>
      </c>
      <c r="H81" s="418">
        <f>'7990NTP-P'!D36</f>
        <v>0</v>
      </c>
      <c r="I81" s="423" t="s">
        <v>430</v>
      </c>
      <c r="J81" s="274" t="s">
        <v>431</v>
      </c>
      <c r="K81" s="97">
        <f>SUM('7990NTP-P'!M36*1)</f>
        <v>0</v>
      </c>
      <c r="L81" s="98">
        <f>'7990NTP-P'!E36</f>
        <v>0</v>
      </c>
      <c r="M81" s="424" t="s">
        <v>429</v>
      </c>
      <c r="N81" s="274" t="s">
        <v>420</v>
      </c>
      <c r="O81" s="97">
        <f>SUM('7990NTP-P'!N36*1)</f>
        <v>0</v>
      </c>
      <c r="P81" s="418">
        <f>'7990NTP-P'!F36</f>
        <v>0</v>
      </c>
      <c r="Q81" s="425" t="s">
        <v>429</v>
      </c>
      <c r="R81" s="274" t="s">
        <v>420</v>
      </c>
      <c r="S81" s="97">
        <f>SUM('7990NTP-P'!O36*1)</f>
        <v>0</v>
      </c>
      <c r="T81" s="98">
        <f>'7990NTP-P'!G36</f>
        <v>0</v>
      </c>
      <c r="U81" s="424" t="s">
        <v>429</v>
      </c>
      <c r="V81" s="274" t="s">
        <v>420</v>
      </c>
      <c r="W81" s="97">
        <f>SUM('7990NTP-P'!P36*1)</f>
        <v>0</v>
      </c>
      <c r="X81" s="98">
        <f>'7990NTP-P'!H36</f>
        <v>0</v>
      </c>
      <c r="Y81" s="424" t="s">
        <v>429</v>
      </c>
      <c r="Z81" s="274" t="s">
        <v>420</v>
      </c>
      <c r="AA81" s="97">
        <f>SUM('7990NTP-P'!Q36*1)</f>
        <v>0</v>
      </c>
      <c r="AB81" s="98">
        <f>'7990NTP-P'!I36</f>
        <v>0</v>
      </c>
      <c r="AC81" s="78">
        <f t="shared" si="2"/>
        <v>0</v>
      </c>
      <c r="AD81" s="58"/>
      <c r="AE81" s="58"/>
      <c r="AF81" s="58"/>
      <c r="AG81" s="58"/>
      <c r="AH81" s="58"/>
      <c r="AI81" s="58"/>
      <c r="AJ81" s="58"/>
      <c r="AK81" s="58"/>
      <c r="AL81" s="58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  <c r="IW81" s="36"/>
      <c r="IX81" s="36"/>
      <c r="IY81" s="36"/>
      <c r="IZ81" s="36"/>
      <c r="JA81" s="36"/>
      <c r="JB81" s="36"/>
      <c r="JC81" s="36"/>
      <c r="JD81" s="36"/>
      <c r="JE81" s="36"/>
      <c r="JF81" s="36"/>
      <c r="JG81" s="36"/>
      <c r="JH81" s="36"/>
      <c r="JI81" s="36"/>
      <c r="JJ81" s="36"/>
      <c r="JK81" s="36"/>
      <c r="JL81" s="36"/>
      <c r="JM81" s="36"/>
      <c r="JN81" s="36"/>
      <c r="JO81" s="36"/>
      <c r="JP81" s="36"/>
      <c r="JQ81" s="36"/>
      <c r="JR81" s="36"/>
      <c r="JS81" s="36"/>
      <c r="JT81" s="36"/>
      <c r="JU81" s="36"/>
      <c r="JV81" s="36"/>
      <c r="JW81" s="36"/>
      <c r="JX81" s="36"/>
      <c r="JY81" s="36"/>
      <c r="JZ81" s="36"/>
      <c r="KA81" s="36"/>
      <c r="KB81" s="36"/>
    </row>
    <row r="82" spans="1:288" s="101" customFormat="1" x14ac:dyDescent="0.2">
      <c r="A82" s="260"/>
      <c r="B82" s="261"/>
      <c r="C82" s="262"/>
      <c r="D82" s="263"/>
      <c r="E82" s="264"/>
      <c r="F82" s="261"/>
      <c r="G82" s="262"/>
      <c r="H82" s="265"/>
      <c r="I82" s="264"/>
      <c r="J82" s="261"/>
      <c r="K82" s="262"/>
      <c r="L82" s="265"/>
      <c r="M82" s="266"/>
      <c r="N82" s="261"/>
      <c r="O82" s="262"/>
      <c r="P82" s="265"/>
      <c r="Q82" s="266"/>
      <c r="R82" s="261"/>
      <c r="S82" s="262"/>
      <c r="T82" s="265"/>
      <c r="U82" s="266"/>
      <c r="V82" s="261"/>
      <c r="W82" s="262"/>
      <c r="X82" s="265"/>
      <c r="Y82" s="266"/>
      <c r="Z82" s="261"/>
      <c r="AA82" s="262"/>
      <c r="AB82" s="265"/>
      <c r="AC82" s="267"/>
      <c r="AD82" s="58"/>
      <c r="AE82" s="58"/>
      <c r="AF82" s="58"/>
      <c r="AG82" s="58"/>
      <c r="AH82" s="58"/>
      <c r="AI82" s="58"/>
      <c r="AJ82" s="58"/>
      <c r="AK82" s="58"/>
      <c r="AL82" s="58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  <c r="IW82" s="36"/>
      <c r="IX82" s="36"/>
      <c r="IY82" s="36"/>
      <c r="IZ82" s="36"/>
      <c r="JA82" s="36"/>
      <c r="JB82" s="36"/>
      <c r="JC82" s="36"/>
      <c r="JD82" s="36"/>
      <c r="JE82" s="36"/>
      <c r="JF82" s="36"/>
      <c r="JG82" s="36"/>
      <c r="JH82" s="36"/>
      <c r="JI82" s="36"/>
      <c r="JJ82" s="36"/>
      <c r="JK82" s="36"/>
      <c r="JL82" s="36"/>
      <c r="JM82" s="36"/>
      <c r="JN82" s="36"/>
      <c r="JO82" s="36"/>
      <c r="JP82" s="36"/>
      <c r="JQ82" s="36"/>
      <c r="JR82" s="36"/>
      <c r="JS82" s="36"/>
      <c r="JT82" s="36"/>
      <c r="JU82" s="36"/>
      <c r="JV82" s="36"/>
      <c r="JW82" s="36"/>
      <c r="JX82" s="36"/>
      <c r="JY82" s="36"/>
      <c r="JZ82" s="36"/>
      <c r="KA82" s="36"/>
      <c r="KB82" s="36"/>
    </row>
    <row r="83" spans="1:288" s="101" customFormat="1" ht="51" x14ac:dyDescent="0.2">
      <c r="A83" s="8" t="s">
        <v>331</v>
      </c>
      <c r="B83" s="9" t="s">
        <v>195</v>
      </c>
      <c r="C83" s="97">
        <f>ROUNDDOWN('7990NTP-P'!K37-('7990NTP-P'!K37*0.3066),2)</f>
        <v>0</v>
      </c>
      <c r="D83" s="98">
        <f>'7990NTP-P'!C37</f>
        <v>0</v>
      </c>
      <c r="E83" s="26" t="s">
        <v>331</v>
      </c>
      <c r="F83" s="16" t="s">
        <v>195</v>
      </c>
      <c r="G83" s="99">
        <f>ROUNDDOWN('7990NTP-P'!L37-('7990NTP-P'!L37*0.3066),2)</f>
        <v>0</v>
      </c>
      <c r="H83" s="100">
        <f>'7990NTP-P'!D37</f>
        <v>0</v>
      </c>
      <c r="I83" s="26" t="s">
        <v>331</v>
      </c>
      <c r="J83" s="16" t="s">
        <v>195</v>
      </c>
      <c r="K83" s="99">
        <f>ROUNDDOWN('7990NTP-P'!M37-('7990NTP-P'!M37*0.3066),2)</f>
        <v>0</v>
      </c>
      <c r="L83" s="100">
        <f>'7990NTP-P'!E37</f>
        <v>0</v>
      </c>
      <c r="M83" s="248" t="s">
        <v>412</v>
      </c>
      <c r="N83" s="247" t="s">
        <v>195</v>
      </c>
      <c r="O83" s="99">
        <f>ROUNDDOWN('7990NTP-P'!N37-('7990NTP-P'!N37*0.3066),2)</f>
        <v>0</v>
      </c>
      <c r="P83" s="100">
        <f>'7990NTP-P'!F37</f>
        <v>0</v>
      </c>
      <c r="Q83" s="248" t="s">
        <v>412</v>
      </c>
      <c r="R83" s="247" t="s">
        <v>195</v>
      </c>
      <c r="S83" s="99">
        <f>ROUNDDOWN('7990NTP-P'!O37-('7990NTP-P'!O37*0.3066),2)</f>
        <v>0</v>
      </c>
      <c r="T83" s="100">
        <f>'7990NTP-P'!G37</f>
        <v>0</v>
      </c>
      <c r="U83" s="248" t="s">
        <v>412</v>
      </c>
      <c r="V83" s="247" t="s">
        <v>195</v>
      </c>
      <c r="W83" s="99">
        <f>ROUNDDOWN('7990NTP-P'!P37-('7990NTP-P'!P37*0.3066),2)</f>
        <v>0</v>
      </c>
      <c r="X83" s="100">
        <f>'7990NTP-P'!H37</f>
        <v>0</v>
      </c>
      <c r="Y83" s="248" t="s">
        <v>412</v>
      </c>
      <c r="Z83" s="247" t="s">
        <v>195</v>
      </c>
      <c r="AA83" s="99">
        <f>ROUNDDOWN('7990NTP-P'!Q37-('7990NTP-P'!Q37*0.3066),2)</f>
        <v>0</v>
      </c>
      <c r="AB83" s="100">
        <f>'7990NTP-P'!I37</f>
        <v>0</v>
      </c>
      <c r="AC83" s="78">
        <f t="shared" si="2"/>
        <v>0</v>
      </c>
      <c r="AD83" s="58"/>
      <c r="AE83" s="58"/>
      <c r="AF83" s="58"/>
      <c r="AG83" s="58"/>
      <c r="AH83" s="58"/>
      <c r="AI83" s="58"/>
      <c r="AJ83" s="58"/>
      <c r="AK83" s="58"/>
      <c r="AL83" s="58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  <c r="IW83" s="36"/>
      <c r="IX83" s="36"/>
      <c r="IY83" s="36"/>
      <c r="IZ83" s="36"/>
      <c r="JA83" s="36"/>
      <c r="JB83" s="36"/>
      <c r="JC83" s="36"/>
      <c r="JD83" s="36"/>
      <c r="JE83" s="36"/>
      <c r="JF83" s="36"/>
      <c r="JG83" s="36"/>
      <c r="JH83" s="36"/>
      <c r="JI83" s="36"/>
      <c r="JJ83" s="36"/>
      <c r="JK83" s="36"/>
      <c r="JL83" s="36"/>
      <c r="JM83" s="36"/>
      <c r="JN83" s="36"/>
      <c r="JO83" s="36"/>
      <c r="JP83" s="36"/>
      <c r="JQ83" s="36"/>
      <c r="JR83" s="36"/>
      <c r="JS83" s="36"/>
      <c r="JT83" s="36"/>
      <c r="JU83" s="36"/>
      <c r="JV83" s="36"/>
      <c r="JW83" s="36"/>
      <c r="JX83" s="36"/>
      <c r="JY83" s="36"/>
      <c r="JZ83" s="36"/>
      <c r="KA83" s="36"/>
      <c r="KB83" s="36"/>
    </row>
    <row r="84" spans="1:288" s="101" customFormat="1" ht="51" x14ac:dyDescent="0.2">
      <c r="A84" s="8" t="s">
        <v>332</v>
      </c>
      <c r="B84" s="9" t="s">
        <v>333</v>
      </c>
      <c r="C84" s="97">
        <f>ROUNDUP('7990NTP-P'!K37*0.3066,2)</f>
        <v>0</v>
      </c>
      <c r="D84" s="95"/>
      <c r="E84" s="26" t="s">
        <v>332</v>
      </c>
      <c r="F84" s="16" t="s">
        <v>333</v>
      </c>
      <c r="G84" s="99">
        <f>ROUNDUP('7990NTP-P'!L37*0.3066,2)</f>
        <v>0</v>
      </c>
      <c r="H84" s="96"/>
      <c r="I84" s="26" t="s">
        <v>332</v>
      </c>
      <c r="J84" s="16" t="s">
        <v>333</v>
      </c>
      <c r="K84" s="99">
        <f>ROUNDUP('7990NTP-P'!M37*0.3066,2)</f>
        <v>0</v>
      </c>
      <c r="L84" s="96"/>
      <c r="M84" s="248" t="s">
        <v>413</v>
      </c>
      <c r="N84" s="247" t="s">
        <v>414</v>
      </c>
      <c r="O84" s="99">
        <f>ROUNDUP('7990NTP-P'!N37*0.3066,2)</f>
        <v>0</v>
      </c>
      <c r="P84" s="96"/>
      <c r="Q84" s="248" t="s">
        <v>413</v>
      </c>
      <c r="R84" s="247" t="s">
        <v>414</v>
      </c>
      <c r="S84" s="99">
        <f>ROUNDUP('7990NTP-P'!O37*0.3066,2)</f>
        <v>0</v>
      </c>
      <c r="T84" s="96"/>
      <c r="U84" s="248" t="s">
        <v>413</v>
      </c>
      <c r="V84" s="247" t="s">
        <v>414</v>
      </c>
      <c r="W84" s="99">
        <f>ROUNDUP('7990NTP-P'!P37*0.3066,2)</f>
        <v>0</v>
      </c>
      <c r="X84" s="96"/>
      <c r="Y84" s="248" t="s">
        <v>413</v>
      </c>
      <c r="Z84" s="247" t="s">
        <v>414</v>
      </c>
      <c r="AA84" s="99">
        <f>ROUNDUP('7990NTP-P'!Q37*0.3066,2)</f>
        <v>0</v>
      </c>
      <c r="AB84" s="96"/>
      <c r="AC84" s="78">
        <f t="shared" si="2"/>
        <v>0</v>
      </c>
      <c r="AD84" s="58"/>
      <c r="AE84" s="58"/>
      <c r="AF84" s="58"/>
      <c r="AG84" s="58"/>
      <c r="AH84" s="58"/>
      <c r="AI84" s="58"/>
      <c r="AJ84" s="58"/>
      <c r="AK84" s="58"/>
      <c r="AL84" s="58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  <c r="IW84" s="36"/>
      <c r="IX84" s="36"/>
      <c r="IY84" s="36"/>
      <c r="IZ84" s="36"/>
      <c r="JA84" s="36"/>
      <c r="JB84" s="36"/>
      <c r="JC84" s="36"/>
      <c r="JD84" s="36"/>
      <c r="JE84" s="36"/>
      <c r="JF84" s="36"/>
      <c r="JG84" s="36"/>
      <c r="JH84" s="36"/>
      <c r="JI84" s="36"/>
      <c r="JJ84" s="36"/>
      <c r="JK84" s="36"/>
      <c r="JL84" s="36"/>
      <c r="JM84" s="36"/>
      <c r="JN84" s="36"/>
      <c r="JO84" s="36"/>
      <c r="JP84" s="36"/>
      <c r="JQ84" s="36"/>
      <c r="JR84" s="36"/>
      <c r="JS84" s="36"/>
      <c r="JT84" s="36"/>
      <c r="JU84" s="36"/>
      <c r="JV84" s="36"/>
      <c r="JW84" s="36"/>
      <c r="JX84" s="36"/>
      <c r="JY84" s="36"/>
      <c r="JZ84" s="36"/>
      <c r="KA84" s="36"/>
      <c r="KB84" s="36"/>
    </row>
    <row r="85" spans="1:288" s="101" customFormat="1" x14ac:dyDescent="0.2">
      <c r="A85" s="103"/>
      <c r="B85" s="75"/>
      <c r="C85" s="86"/>
      <c r="D85" s="98"/>
      <c r="E85" s="104"/>
      <c r="F85" s="85"/>
      <c r="G85" s="88"/>
      <c r="H85" s="100"/>
      <c r="I85" s="104"/>
      <c r="J85" s="85"/>
      <c r="K85" s="88"/>
      <c r="L85" s="100"/>
      <c r="M85" s="104"/>
      <c r="N85" s="85"/>
      <c r="O85" s="88"/>
      <c r="P85" s="100"/>
      <c r="Q85" s="104"/>
      <c r="R85" s="85"/>
      <c r="S85" s="88"/>
      <c r="T85" s="100"/>
      <c r="U85" s="104"/>
      <c r="V85" s="85"/>
      <c r="W85" s="88"/>
      <c r="X85" s="100"/>
      <c r="Y85" s="104"/>
      <c r="Z85" s="85"/>
      <c r="AA85" s="88"/>
      <c r="AB85" s="100"/>
      <c r="AC85" s="78"/>
      <c r="AD85" s="58"/>
      <c r="AE85" s="58"/>
      <c r="AF85" s="58"/>
      <c r="AG85" s="58"/>
      <c r="AH85" s="58"/>
      <c r="AI85" s="58"/>
      <c r="AJ85" s="58"/>
      <c r="AK85" s="58"/>
      <c r="AL85" s="58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  <c r="IW85" s="36"/>
      <c r="IX85" s="36"/>
      <c r="IY85" s="36"/>
      <c r="IZ85" s="36"/>
      <c r="JA85" s="36"/>
      <c r="JB85" s="36"/>
      <c r="JC85" s="36"/>
      <c r="JD85" s="36"/>
      <c r="JE85" s="36"/>
      <c r="JF85" s="36"/>
      <c r="JG85" s="36"/>
      <c r="JH85" s="36"/>
      <c r="JI85" s="36"/>
      <c r="JJ85" s="36"/>
      <c r="JK85" s="36"/>
      <c r="JL85" s="36"/>
      <c r="JM85" s="36"/>
      <c r="JN85" s="36"/>
      <c r="JO85" s="36"/>
      <c r="JP85" s="36"/>
      <c r="JQ85" s="36"/>
      <c r="JR85" s="36"/>
      <c r="JS85" s="36"/>
      <c r="JT85" s="36"/>
      <c r="JU85" s="36"/>
      <c r="JV85" s="36"/>
      <c r="JW85" s="36"/>
      <c r="JX85" s="36"/>
      <c r="JY85" s="36"/>
      <c r="JZ85" s="36"/>
      <c r="KA85" s="36"/>
      <c r="KB85" s="36"/>
    </row>
    <row r="86" spans="1:288" s="101" customFormat="1" ht="51" x14ac:dyDescent="0.2">
      <c r="A86" s="8" t="s">
        <v>334</v>
      </c>
      <c r="B86" s="15" t="s">
        <v>312</v>
      </c>
      <c r="C86" s="97">
        <f>ROUNDDOWN('7990NTP-P'!$K$38-('7990NTP-P'!$K$38*0.1),2)</f>
        <v>0</v>
      </c>
      <c r="D86" s="98">
        <f>'7990NTP-P'!C38</f>
        <v>0</v>
      </c>
      <c r="E86" s="26" t="s">
        <v>334</v>
      </c>
      <c r="F86" s="22" t="s">
        <v>312</v>
      </c>
      <c r="G86" s="99">
        <f>ROUNDDOWN('7990NTP-P'!$L$38-('7990NTP-P'!$L$38*0.1),2)</f>
        <v>0</v>
      </c>
      <c r="H86" s="100">
        <f>'7990NTP-P'!D38</f>
        <v>0</v>
      </c>
      <c r="I86" s="26" t="s">
        <v>334</v>
      </c>
      <c r="J86" s="22" t="s">
        <v>312</v>
      </c>
      <c r="K86" s="99">
        <f>ROUNDDOWN('7990NTP-P'!$M$38-('7990NTP-P'!$M$38*0.1),2)</f>
        <v>0</v>
      </c>
      <c r="L86" s="100">
        <f>'7990NTP-P'!E38</f>
        <v>0</v>
      </c>
      <c r="M86" s="249" t="s">
        <v>310</v>
      </c>
      <c r="N86" s="245" t="s">
        <v>312</v>
      </c>
      <c r="O86" s="99">
        <f>ROUNDDOWN('7990NTP-P'!$N$38-('7990NTP-P'!$N$38*0.1),2)</f>
        <v>0</v>
      </c>
      <c r="P86" s="100">
        <f>'7990NTP-P'!F38</f>
        <v>0</v>
      </c>
      <c r="Q86" s="249" t="s">
        <v>310</v>
      </c>
      <c r="R86" s="245" t="s">
        <v>312</v>
      </c>
      <c r="S86" s="99">
        <f>ROUNDDOWN('7990NTP-P'!$O$38-('7990NTP-P'!$O$38*0.1),2)</f>
        <v>0</v>
      </c>
      <c r="T86" s="100">
        <f>'7990NTP-P'!G38</f>
        <v>0</v>
      </c>
      <c r="U86" s="249" t="s">
        <v>310</v>
      </c>
      <c r="V86" s="245" t="s">
        <v>312</v>
      </c>
      <c r="W86" s="99">
        <f>ROUNDDOWN('7990NTP-P'!$P$38-('7990NTP-P'!$P$38*0.1),2)</f>
        <v>0</v>
      </c>
      <c r="X86" s="100">
        <f>'7990NTP-P'!H38</f>
        <v>0</v>
      </c>
      <c r="Y86" s="249" t="s">
        <v>310</v>
      </c>
      <c r="Z86" s="245" t="s">
        <v>312</v>
      </c>
      <c r="AA86" s="99">
        <f>ROUNDDOWN('7990NTP-P'!$Q$38-('7990NTP-P'!$Q$38*0.1),2)</f>
        <v>0</v>
      </c>
      <c r="AB86" s="100">
        <f>'7990NTP-P'!I38</f>
        <v>0</v>
      </c>
      <c r="AC86" s="78">
        <f t="shared" si="2"/>
        <v>0</v>
      </c>
      <c r="AD86" s="58"/>
      <c r="AE86" s="58"/>
      <c r="AF86" s="58"/>
      <c r="AG86" s="58"/>
      <c r="AH86" s="58"/>
      <c r="AI86" s="58"/>
      <c r="AJ86" s="58"/>
      <c r="AK86" s="58"/>
      <c r="AL86" s="58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  <c r="IW86" s="36"/>
      <c r="IX86" s="36"/>
      <c r="IY86" s="36"/>
      <c r="IZ86" s="36"/>
      <c r="JA86" s="36"/>
      <c r="JB86" s="36"/>
      <c r="JC86" s="36"/>
      <c r="JD86" s="36"/>
      <c r="JE86" s="36"/>
      <c r="JF86" s="36"/>
      <c r="JG86" s="36"/>
      <c r="JH86" s="36"/>
      <c r="JI86" s="36"/>
      <c r="JJ86" s="36"/>
      <c r="JK86" s="36"/>
      <c r="JL86" s="36"/>
      <c r="JM86" s="36"/>
      <c r="JN86" s="36"/>
      <c r="JO86" s="36"/>
      <c r="JP86" s="36"/>
      <c r="JQ86" s="36"/>
      <c r="JR86" s="36"/>
      <c r="JS86" s="36"/>
      <c r="JT86" s="36"/>
      <c r="JU86" s="36"/>
      <c r="JV86" s="36"/>
      <c r="JW86" s="36"/>
      <c r="JX86" s="36"/>
      <c r="JY86" s="36"/>
      <c r="JZ86" s="36"/>
      <c r="KA86" s="36"/>
      <c r="KB86" s="36"/>
    </row>
    <row r="87" spans="1:288" s="101" customFormat="1" ht="51" x14ac:dyDescent="0.2">
      <c r="A87" s="8" t="s">
        <v>335</v>
      </c>
      <c r="B87" s="15" t="s">
        <v>336</v>
      </c>
      <c r="C87" s="97">
        <f>ROUNDUP('7990NTP-P'!$K$38*0.1,2)</f>
        <v>0</v>
      </c>
      <c r="D87" s="87"/>
      <c r="E87" s="26" t="s">
        <v>335</v>
      </c>
      <c r="F87" s="22" t="s">
        <v>336</v>
      </c>
      <c r="G87" s="99">
        <f>ROUNDUP('7990NTP-P'!$L$38*0.1,2)</f>
        <v>0</v>
      </c>
      <c r="H87" s="89"/>
      <c r="I87" s="26" t="s">
        <v>335</v>
      </c>
      <c r="J87" s="22" t="s">
        <v>336</v>
      </c>
      <c r="K87" s="99">
        <f>ROUNDUP('7990NTP-P'!$M$38*0.1,2)</f>
        <v>0</v>
      </c>
      <c r="L87" s="89"/>
      <c r="M87" s="249" t="s">
        <v>311</v>
      </c>
      <c r="N87" s="245" t="s">
        <v>313</v>
      </c>
      <c r="O87" s="99">
        <f>ROUNDUP('7990NTP-P'!$N$38*0.1,2)</f>
        <v>0</v>
      </c>
      <c r="P87" s="89"/>
      <c r="Q87" s="249" t="s">
        <v>311</v>
      </c>
      <c r="R87" s="245" t="s">
        <v>313</v>
      </c>
      <c r="S87" s="99">
        <f>ROUNDUP('7990NTP-P'!$O$38*0.1,2)</f>
        <v>0</v>
      </c>
      <c r="T87" s="89"/>
      <c r="U87" s="249" t="s">
        <v>311</v>
      </c>
      <c r="V87" s="245" t="s">
        <v>313</v>
      </c>
      <c r="W87" s="99">
        <f>ROUNDUP('7990NTP-P'!$P$38*0.1,2)</f>
        <v>0</v>
      </c>
      <c r="X87" s="89"/>
      <c r="Y87" s="249" t="s">
        <v>311</v>
      </c>
      <c r="Z87" s="245" t="s">
        <v>313</v>
      </c>
      <c r="AA87" s="99">
        <f>ROUNDUP('7990NTP-P'!$Q$38*0.1,2)</f>
        <v>0</v>
      </c>
      <c r="AB87" s="89"/>
      <c r="AC87" s="78">
        <f t="shared" si="2"/>
        <v>0</v>
      </c>
      <c r="AD87" s="58"/>
      <c r="AE87" s="58"/>
      <c r="AF87" s="58"/>
      <c r="AG87" s="58"/>
      <c r="AH87" s="58"/>
      <c r="AI87" s="58"/>
      <c r="AJ87" s="58"/>
      <c r="AK87" s="58"/>
      <c r="AL87" s="58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  <c r="IW87" s="36"/>
      <c r="IX87" s="36"/>
      <c r="IY87" s="36"/>
      <c r="IZ87" s="36"/>
      <c r="JA87" s="36"/>
      <c r="JB87" s="36"/>
      <c r="JC87" s="36"/>
      <c r="JD87" s="36"/>
      <c r="JE87" s="36"/>
      <c r="JF87" s="36"/>
      <c r="JG87" s="36"/>
      <c r="JH87" s="36"/>
      <c r="JI87" s="36"/>
      <c r="JJ87" s="36"/>
      <c r="JK87" s="36"/>
      <c r="JL87" s="36"/>
      <c r="JM87" s="36"/>
      <c r="JN87" s="36"/>
      <c r="JO87" s="36"/>
      <c r="JP87" s="36"/>
      <c r="JQ87" s="36"/>
      <c r="JR87" s="36"/>
      <c r="JS87" s="36"/>
      <c r="JT87" s="36"/>
      <c r="JU87" s="36"/>
      <c r="JV87" s="36"/>
      <c r="JW87" s="36"/>
      <c r="JX87" s="36"/>
      <c r="JY87" s="36"/>
      <c r="JZ87" s="36"/>
      <c r="KA87" s="36"/>
      <c r="KB87" s="36"/>
    </row>
    <row r="88" spans="1:288" s="101" customFormat="1" x14ac:dyDescent="0.2">
      <c r="A88" s="103"/>
      <c r="B88" s="75"/>
      <c r="C88" s="86"/>
      <c r="D88" s="87"/>
      <c r="E88" s="104"/>
      <c r="F88" s="85"/>
      <c r="G88" s="88"/>
      <c r="H88" s="89"/>
      <c r="I88" s="104"/>
      <c r="J88" s="85"/>
      <c r="K88" s="88"/>
      <c r="L88" s="89"/>
      <c r="M88" s="104"/>
      <c r="N88" s="85"/>
      <c r="O88" s="88"/>
      <c r="P88" s="89"/>
      <c r="Q88" s="104"/>
      <c r="R88" s="85"/>
      <c r="S88" s="88"/>
      <c r="T88" s="89"/>
      <c r="U88" s="104"/>
      <c r="V88" s="85"/>
      <c r="W88" s="88"/>
      <c r="X88" s="89"/>
      <c r="Y88" s="104"/>
      <c r="Z88" s="85"/>
      <c r="AA88" s="88"/>
      <c r="AB88" s="89"/>
      <c r="AC88" s="78"/>
      <c r="AD88" s="58"/>
      <c r="AE88" s="58"/>
      <c r="AF88" s="58"/>
      <c r="AG88" s="58"/>
      <c r="AH88" s="58"/>
      <c r="AI88" s="58"/>
      <c r="AJ88" s="58"/>
      <c r="AK88" s="58"/>
      <c r="AL88" s="58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  <c r="IW88" s="36"/>
      <c r="IX88" s="36"/>
      <c r="IY88" s="36"/>
      <c r="IZ88" s="36"/>
      <c r="JA88" s="36"/>
      <c r="JB88" s="36"/>
      <c r="JC88" s="36"/>
      <c r="JD88" s="36"/>
      <c r="JE88" s="36"/>
      <c r="JF88" s="36"/>
      <c r="JG88" s="36"/>
      <c r="JH88" s="36"/>
      <c r="JI88" s="36"/>
      <c r="JJ88" s="36"/>
      <c r="JK88" s="36"/>
      <c r="JL88" s="36"/>
      <c r="JM88" s="36"/>
      <c r="JN88" s="36"/>
      <c r="JO88" s="36"/>
      <c r="JP88" s="36"/>
      <c r="JQ88" s="36"/>
      <c r="JR88" s="36"/>
      <c r="JS88" s="36"/>
      <c r="JT88" s="36"/>
      <c r="JU88" s="36"/>
      <c r="JV88" s="36"/>
      <c r="JW88" s="36"/>
      <c r="JX88" s="36"/>
      <c r="JY88" s="36"/>
      <c r="JZ88" s="36"/>
      <c r="KA88" s="36"/>
      <c r="KB88" s="36"/>
    </row>
    <row r="89" spans="1:288" s="101" customFormat="1" ht="63.75" x14ac:dyDescent="0.2">
      <c r="A89" s="11" t="s">
        <v>348</v>
      </c>
      <c r="B89" s="9" t="s">
        <v>214</v>
      </c>
      <c r="C89" s="97">
        <f>ROUNDDOWN('7990NTP-P'!$K$39-('7990NTP-P'!$K$39*0.438),2)</f>
        <v>0</v>
      </c>
      <c r="D89" s="98">
        <f>'7990NTP-P'!C39</f>
        <v>0</v>
      </c>
      <c r="E89" s="28" t="s">
        <v>348</v>
      </c>
      <c r="F89" s="16" t="s">
        <v>214</v>
      </c>
      <c r="G89" s="99">
        <f>ROUNDDOWN('7990NTP-P'!$L$39-('7990NTP-P'!$L$39*0.438),2)</f>
        <v>0</v>
      </c>
      <c r="H89" s="100">
        <f>'7990NTP-P'!D39</f>
        <v>0</v>
      </c>
      <c r="I89" s="28" t="s">
        <v>348</v>
      </c>
      <c r="J89" s="16" t="s">
        <v>214</v>
      </c>
      <c r="K89" s="99">
        <f>ROUNDDOWN('7990NTP-P'!$M$39-('7990NTP-P'!$M$39*0.438),2)</f>
        <v>0</v>
      </c>
      <c r="L89" s="100">
        <f>'7990NTP-P'!E39</f>
        <v>0</v>
      </c>
      <c r="M89" s="246" t="s">
        <v>304</v>
      </c>
      <c r="N89" s="247" t="s">
        <v>214</v>
      </c>
      <c r="O89" s="99">
        <f>ROUNDDOWN('7990NTP-P'!$N$39-('7990NTP-P'!$N$39*0.438),2)</f>
        <v>0</v>
      </c>
      <c r="P89" s="100">
        <f>'7990NTP-P'!F39</f>
        <v>0</v>
      </c>
      <c r="Q89" s="246" t="s">
        <v>304</v>
      </c>
      <c r="R89" s="247" t="s">
        <v>214</v>
      </c>
      <c r="S89" s="99">
        <f>ROUNDDOWN('7990NTP-P'!$O$39-('7990NTP-P'!$O$39*0.438),2)</f>
        <v>0</v>
      </c>
      <c r="T89" s="100">
        <f>'7990NTP-P'!G39</f>
        <v>0</v>
      </c>
      <c r="U89" s="246" t="s">
        <v>304</v>
      </c>
      <c r="V89" s="247" t="s">
        <v>214</v>
      </c>
      <c r="W89" s="99">
        <f>ROUNDDOWN('7990NTP-P'!$P$39-('7990NTP-P'!$P$39*0.438),2)</f>
        <v>0</v>
      </c>
      <c r="X89" s="100">
        <f>'7990NTP-P'!H39</f>
        <v>0</v>
      </c>
      <c r="Y89" s="246" t="s">
        <v>304</v>
      </c>
      <c r="Z89" s="247" t="s">
        <v>214</v>
      </c>
      <c r="AA89" s="99">
        <f>ROUNDDOWN('7990NTP-P'!$Q$39-('7990NTP-P'!$Q$39*0.438),2)</f>
        <v>0</v>
      </c>
      <c r="AB89" s="100">
        <f>'7990NTP-P'!I39</f>
        <v>0</v>
      </c>
      <c r="AC89" s="78">
        <f t="shared" si="2"/>
        <v>0</v>
      </c>
      <c r="AD89" s="58"/>
      <c r="AE89" s="58"/>
      <c r="AF89" s="58"/>
      <c r="AG89" s="58"/>
      <c r="AH89" s="58"/>
      <c r="AI89" s="58"/>
      <c r="AJ89" s="58"/>
      <c r="AK89" s="58"/>
      <c r="AL89" s="58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  <c r="IW89" s="36"/>
      <c r="IX89" s="36"/>
      <c r="IY89" s="36"/>
      <c r="IZ89" s="36"/>
      <c r="JA89" s="36"/>
      <c r="JB89" s="36"/>
      <c r="JC89" s="36"/>
      <c r="JD89" s="36"/>
      <c r="JE89" s="36"/>
      <c r="JF89" s="36"/>
      <c r="JG89" s="36"/>
      <c r="JH89" s="36"/>
      <c r="JI89" s="36"/>
      <c r="JJ89" s="36"/>
      <c r="JK89" s="36"/>
      <c r="JL89" s="36"/>
      <c r="JM89" s="36"/>
      <c r="JN89" s="36"/>
      <c r="JO89" s="36"/>
      <c r="JP89" s="36"/>
      <c r="JQ89" s="36"/>
      <c r="JR89" s="36"/>
      <c r="JS89" s="36"/>
      <c r="JT89" s="36"/>
      <c r="JU89" s="36"/>
      <c r="JV89" s="36"/>
      <c r="JW89" s="36"/>
      <c r="JX89" s="36"/>
      <c r="JY89" s="36"/>
      <c r="JZ89" s="36"/>
      <c r="KA89" s="36"/>
      <c r="KB89" s="36"/>
    </row>
    <row r="90" spans="1:288" s="101" customFormat="1" ht="63.75" x14ac:dyDescent="0.2">
      <c r="A90" s="11" t="s">
        <v>349</v>
      </c>
      <c r="B90" s="9" t="s">
        <v>350</v>
      </c>
      <c r="C90" s="97">
        <f>ROUNDUP('7990NTP-P'!$K$39*0.438,2)</f>
        <v>0</v>
      </c>
      <c r="D90" s="87"/>
      <c r="E90" s="28" t="s">
        <v>349</v>
      </c>
      <c r="F90" s="16" t="s">
        <v>350</v>
      </c>
      <c r="G90" s="99">
        <f>ROUNDUP('7990NTP-P'!$L$39*0.438,2)</f>
        <v>0</v>
      </c>
      <c r="H90" s="89"/>
      <c r="I90" s="28" t="s">
        <v>349</v>
      </c>
      <c r="J90" s="16" t="s">
        <v>350</v>
      </c>
      <c r="K90" s="99">
        <f>ROUNDUP('7990NTP-P'!$M$39*0.438,2)</f>
        <v>0</v>
      </c>
      <c r="L90" s="89"/>
      <c r="M90" s="246" t="s">
        <v>305</v>
      </c>
      <c r="N90" s="247" t="s">
        <v>306</v>
      </c>
      <c r="O90" s="99">
        <f>ROUNDUP('7990NTP-P'!$N$39*0.438,2)</f>
        <v>0</v>
      </c>
      <c r="P90" s="89"/>
      <c r="Q90" s="246" t="s">
        <v>305</v>
      </c>
      <c r="R90" s="247" t="s">
        <v>306</v>
      </c>
      <c r="S90" s="99">
        <f>ROUNDUP('7990NTP-P'!$O$39*0.438,2)</f>
        <v>0</v>
      </c>
      <c r="T90" s="89"/>
      <c r="U90" s="246" t="s">
        <v>305</v>
      </c>
      <c r="V90" s="247" t="s">
        <v>306</v>
      </c>
      <c r="W90" s="99">
        <f>ROUNDUP('7990NTP-P'!$P$39*0.438,2)</f>
        <v>0</v>
      </c>
      <c r="X90" s="89"/>
      <c r="Y90" s="246" t="s">
        <v>305</v>
      </c>
      <c r="Z90" s="247" t="s">
        <v>306</v>
      </c>
      <c r="AA90" s="99">
        <f>ROUNDUP('7990NTP-P'!$Q$39*0.438,2)</f>
        <v>0</v>
      </c>
      <c r="AB90" s="89"/>
      <c r="AC90" s="78">
        <f t="shared" si="2"/>
        <v>0</v>
      </c>
      <c r="AD90" s="58"/>
      <c r="AE90" s="58"/>
      <c r="AF90" s="58"/>
      <c r="AG90" s="58"/>
      <c r="AH90" s="58"/>
      <c r="AI90" s="58"/>
      <c r="AJ90" s="58"/>
      <c r="AK90" s="58"/>
      <c r="AL90" s="58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  <c r="IW90" s="36"/>
      <c r="IX90" s="36"/>
      <c r="IY90" s="36"/>
      <c r="IZ90" s="36"/>
      <c r="JA90" s="36"/>
      <c r="JB90" s="36"/>
      <c r="JC90" s="36"/>
      <c r="JD90" s="36"/>
      <c r="JE90" s="36"/>
      <c r="JF90" s="36"/>
      <c r="JG90" s="36"/>
      <c r="JH90" s="36"/>
      <c r="JI90" s="36"/>
      <c r="JJ90" s="36"/>
      <c r="JK90" s="36"/>
      <c r="JL90" s="36"/>
      <c r="JM90" s="36"/>
      <c r="JN90" s="36"/>
      <c r="JO90" s="36"/>
      <c r="JP90" s="36"/>
      <c r="JQ90" s="36"/>
      <c r="JR90" s="36"/>
      <c r="JS90" s="36"/>
      <c r="JT90" s="36"/>
      <c r="JU90" s="36"/>
      <c r="JV90" s="36"/>
      <c r="JW90" s="36"/>
      <c r="JX90" s="36"/>
      <c r="JY90" s="36"/>
      <c r="JZ90" s="36"/>
      <c r="KA90" s="36"/>
      <c r="KB90" s="36"/>
    </row>
    <row r="91" spans="1:288" s="101" customFormat="1" x14ac:dyDescent="0.2">
      <c r="A91" s="103"/>
      <c r="B91" s="75"/>
      <c r="C91" s="86"/>
      <c r="D91" s="87"/>
      <c r="E91" s="104"/>
      <c r="F91" s="85"/>
      <c r="G91" s="88"/>
      <c r="H91" s="89"/>
      <c r="I91" s="104"/>
      <c r="J91" s="85"/>
      <c r="K91" s="88"/>
      <c r="L91" s="89"/>
      <c r="M91" s="104"/>
      <c r="N91" s="85"/>
      <c r="O91" s="88"/>
      <c r="P91" s="89"/>
      <c r="Q91" s="104"/>
      <c r="R91" s="85"/>
      <c r="S91" s="88"/>
      <c r="T91" s="89"/>
      <c r="U91" s="104"/>
      <c r="V91" s="85"/>
      <c r="W91" s="88"/>
      <c r="X91" s="89"/>
      <c r="Y91" s="104"/>
      <c r="Z91" s="85"/>
      <c r="AA91" s="88"/>
      <c r="AB91" s="89"/>
      <c r="AC91" s="78"/>
      <c r="AD91" s="58"/>
      <c r="AE91" s="58"/>
      <c r="AF91" s="58"/>
      <c r="AG91" s="58"/>
      <c r="AH91" s="58"/>
      <c r="AI91" s="58"/>
      <c r="AJ91" s="58"/>
      <c r="AK91" s="58"/>
      <c r="AL91" s="58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  <c r="IW91" s="36"/>
      <c r="IX91" s="36"/>
      <c r="IY91" s="36"/>
      <c r="IZ91" s="36"/>
      <c r="JA91" s="36"/>
      <c r="JB91" s="36"/>
      <c r="JC91" s="36"/>
      <c r="JD91" s="36"/>
      <c r="JE91" s="36"/>
      <c r="JF91" s="36"/>
      <c r="JG91" s="36"/>
      <c r="JH91" s="36"/>
      <c r="JI91" s="36"/>
      <c r="JJ91" s="36"/>
      <c r="JK91" s="36"/>
      <c r="JL91" s="36"/>
      <c r="JM91" s="36"/>
      <c r="JN91" s="36"/>
      <c r="JO91" s="36"/>
      <c r="JP91" s="36"/>
      <c r="JQ91" s="36"/>
      <c r="JR91" s="36"/>
      <c r="JS91" s="36"/>
      <c r="JT91" s="36"/>
      <c r="JU91" s="36"/>
      <c r="JV91" s="36"/>
      <c r="JW91" s="36"/>
      <c r="JX91" s="36"/>
      <c r="JY91" s="36"/>
      <c r="JZ91" s="36"/>
      <c r="KA91" s="36"/>
      <c r="KB91" s="36"/>
    </row>
    <row r="92" spans="1:288" s="101" customFormat="1" ht="63.75" x14ac:dyDescent="0.2">
      <c r="A92" s="11" t="s">
        <v>337</v>
      </c>
      <c r="B92" s="9" t="s">
        <v>217</v>
      </c>
      <c r="C92" s="97">
        <f>ROUNDDOWN('7990NTP-P'!K40-('7990NTP-P'!K40*0.3066),2)</f>
        <v>0</v>
      </c>
      <c r="D92" s="98">
        <f>'7990NTP-P'!C40</f>
        <v>0</v>
      </c>
      <c r="E92" s="28" t="s">
        <v>337</v>
      </c>
      <c r="F92" s="16" t="s">
        <v>217</v>
      </c>
      <c r="G92" s="99">
        <f>ROUNDDOWN('7990NTP-P'!L40-('7990NTP-P'!L40*0.3066),2)</f>
        <v>0</v>
      </c>
      <c r="H92" s="100">
        <f>'7990NTP-P'!D40</f>
        <v>0</v>
      </c>
      <c r="I92" s="28" t="s">
        <v>337</v>
      </c>
      <c r="J92" s="16" t="s">
        <v>217</v>
      </c>
      <c r="K92" s="99">
        <f>ROUNDDOWN('7990NTP-P'!M40-('7990NTP-P'!M40*0.3066),2)</f>
        <v>0</v>
      </c>
      <c r="L92" s="100">
        <f>'7990NTP-P'!E40</f>
        <v>0</v>
      </c>
      <c r="M92" s="246" t="s">
        <v>307</v>
      </c>
      <c r="N92" s="247" t="s">
        <v>217</v>
      </c>
      <c r="O92" s="99">
        <f>ROUNDDOWN('7990NTP-P'!N40-('7990NTP-P'!N40*0.3066),2)</f>
        <v>0</v>
      </c>
      <c r="P92" s="100">
        <f>'7990NTP-P'!F40</f>
        <v>0</v>
      </c>
      <c r="Q92" s="246" t="s">
        <v>307</v>
      </c>
      <c r="R92" s="247" t="s">
        <v>217</v>
      </c>
      <c r="S92" s="99">
        <f>ROUNDDOWN('7990NTP-P'!O40-('7990NTP-P'!O40*0.3066),2)</f>
        <v>0</v>
      </c>
      <c r="T92" s="100">
        <f>'7990NTP-P'!G40</f>
        <v>0</v>
      </c>
      <c r="U92" s="246" t="s">
        <v>307</v>
      </c>
      <c r="V92" s="247" t="s">
        <v>217</v>
      </c>
      <c r="W92" s="99">
        <f>ROUNDDOWN('7990NTP-P'!P40-('7990NTP-P'!P40*0.3066),2)</f>
        <v>0</v>
      </c>
      <c r="X92" s="100">
        <f>'7990NTP-P'!H40</f>
        <v>0</v>
      </c>
      <c r="Y92" s="246" t="s">
        <v>307</v>
      </c>
      <c r="Z92" s="247" t="s">
        <v>217</v>
      </c>
      <c r="AA92" s="99">
        <f>ROUNDDOWN('7990NTP-P'!Q40-('7990NTP-P'!Q40*0.3066),2)</f>
        <v>0</v>
      </c>
      <c r="AB92" s="100">
        <f>'7990NTP-P'!I40</f>
        <v>0</v>
      </c>
      <c r="AC92" s="78">
        <f t="shared" si="2"/>
        <v>0</v>
      </c>
      <c r="AD92" s="48"/>
      <c r="AE92" s="58"/>
      <c r="AF92" s="58"/>
      <c r="AG92" s="58"/>
      <c r="AH92" s="58"/>
      <c r="AI92" s="58"/>
      <c r="AJ92" s="58"/>
      <c r="AK92" s="58"/>
      <c r="AL92" s="58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  <c r="IW92" s="36"/>
      <c r="IX92" s="36"/>
      <c r="IY92" s="36"/>
      <c r="IZ92" s="36"/>
      <c r="JA92" s="36"/>
      <c r="JB92" s="36"/>
      <c r="JC92" s="36"/>
      <c r="JD92" s="36"/>
      <c r="JE92" s="36"/>
      <c r="JF92" s="36"/>
      <c r="JG92" s="36"/>
      <c r="JH92" s="36"/>
      <c r="JI92" s="36"/>
      <c r="JJ92" s="36"/>
      <c r="JK92" s="36"/>
      <c r="JL92" s="36"/>
      <c r="JM92" s="36"/>
      <c r="JN92" s="36"/>
      <c r="JO92" s="36"/>
      <c r="JP92" s="36"/>
      <c r="JQ92" s="36"/>
      <c r="JR92" s="36"/>
      <c r="JS92" s="36"/>
      <c r="JT92" s="36"/>
      <c r="JU92" s="36"/>
      <c r="JV92" s="36"/>
      <c r="JW92" s="36"/>
      <c r="JX92" s="36"/>
      <c r="JY92" s="36"/>
      <c r="JZ92" s="36"/>
      <c r="KA92" s="36"/>
      <c r="KB92" s="36"/>
    </row>
    <row r="93" spans="1:288" s="101" customFormat="1" ht="63.75" x14ac:dyDescent="0.2">
      <c r="A93" s="11" t="s">
        <v>338</v>
      </c>
      <c r="B93" s="9" t="s">
        <v>339</v>
      </c>
      <c r="C93" s="97">
        <f>ROUNDUP('7990NTP-P'!K40*0.3066,2)</f>
        <v>0</v>
      </c>
      <c r="D93" s="95"/>
      <c r="E93" s="28" t="s">
        <v>338</v>
      </c>
      <c r="F93" s="16" t="s">
        <v>339</v>
      </c>
      <c r="G93" s="99">
        <f>ROUNDUP('7990NTP-P'!L40*0.3066,2)</f>
        <v>0</v>
      </c>
      <c r="H93" s="96"/>
      <c r="I93" s="28" t="s">
        <v>338</v>
      </c>
      <c r="J93" s="16" t="s">
        <v>339</v>
      </c>
      <c r="K93" s="99">
        <f>ROUNDUP('7990NTP-P'!M40*0.3066,2)</f>
        <v>0</v>
      </c>
      <c r="L93" s="96"/>
      <c r="M93" s="246" t="s">
        <v>308</v>
      </c>
      <c r="N93" s="247" t="s">
        <v>309</v>
      </c>
      <c r="O93" s="99">
        <f>ROUNDUP('7990NTP-P'!N40*0.3066,2)</f>
        <v>0</v>
      </c>
      <c r="P93" s="96"/>
      <c r="Q93" s="246" t="s">
        <v>308</v>
      </c>
      <c r="R93" s="247" t="s">
        <v>309</v>
      </c>
      <c r="S93" s="99">
        <f>ROUNDUP('7990NTP-P'!O40*0.3066,2)</f>
        <v>0</v>
      </c>
      <c r="T93" s="96"/>
      <c r="U93" s="246" t="s">
        <v>308</v>
      </c>
      <c r="V93" s="247" t="s">
        <v>309</v>
      </c>
      <c r="W93" s="99">
        <f>ROUNDUP('7990NTP-P'!P40*0.3066,2)</f>
        <v>0</v>
      </c>
      <c r="X93" s="96"/>
      <c r="Y93" s="246" t="s">
        <v>308</v>
      </c>
      <c r="Z93" s="247" t="s">
        <v>309</v>
      </c>
      <c r="AA93" s="99">
        <f>ROUNDUP('7990NTP-P'!Q40*0.3066,2)</f>
        <v>0</v>
      </c>
      <c r="AB93" s="96"/>
      <c r="AC93" s="78">
        <f t="shared" si="2"/>
        <v>0</v>
      </c>
      <c r="AD93" s="48"/>
      <c r="AE93" s="58"/>
      <c r="AF93" s="58"/>
      <c r="AG93" s="58"/>
      <c r="AH93" s="58"/>
      <c r="AI93" s="58"/>
      <c r="AJ93" s="58"/>
      <c r="AK93" s="58"/>
      <c r="AL93" s="58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  <c r="IW93" s="36"/>
      <c r="IX93" s="36"/>
      <c r="IY93" s="36"/>
      <c r="IZ93" s="36"/>
      <c r="JA93" s="36"/>
      <c r="JB93" s="36"/>
      <c r="JC93" s="36"/>
      <c r="JD93" s="36"/>
      <c r="JE93" s="36"/>
      <c r="JF93" s="36"/>
      <c r="JG93" s="36"/>
      <c r="JH93" s="36"/>
      <c r="JI93" s="36"/>
      <c r="JJ93" s="36"/>
      <c r="JK93" s="36"/>
      <c r="JL93" s="36"/>
      <c r="JM93" s="36"/>
      <c r="JN93" s="36"/>
      <c r="JO93" s="36"/>
      <c r="JP93" s="36"/>
      <c r="JQ93" s="36"/>
      <c r="JR93" s="36"/>
      <c r="JS93" s="36"/>
      <c r="JT93" s="36"/>
      <c r="JU93" s="36"/>
      <c r="JV93" s="36"/>
      <c r="JW93" s="36"/>
      <c r="JX93" s="36"/>
      <c r="JY93" s="36"/>
      <c r="JZ93" s="36"/>
      <c r="KA93" s="36"/>
      <c r="KB93" s="36"/>
    </row>
    <row r="94" spans="1:288" s="101" customFormat="1" x14ac:dyDescent="0.2">
      <c r="A94" s="103"/>
      <c r="B94" s="75"/>
      <c r="C94" s="86"/>
      <c r="D94" s="87"/>
      <c r="E94" s="108"/>
      <c r="F94" s="76"/>
      <c r="G94" s="86"/>
      <c r="H94" s="87"/>
      <c r="I94" s="108"/>
      <c r="J94" s="109"/>
      <c r="K94" s="86"/>
      <c r="L94" s="87"/>
      <c r="M94" s="108"/>
      <c r="N94" s="110"/>
      <c r="O94" s="111"/>
      <c r="P94" s="111"/>
      <c r="Q94" s="112"/>
      <c r="R94" s="113"/>
      <c r="S94" s="111"/>
      <c r="T94" s="111"/>
      <c r="U94" s="112"/>
      <c r="V94" s="113"/>
      <c r="W94" s="97"/>
      <c r="X94" s="87"/>
      <c r="Y94" s="108"/>
      <c r="Z94" s="76"/>
      <c r="AA94" s="114"/>
      <c r="AB94" s="87"/>
      <c r="AC94" s="78"/>
      <c r="AD94" s="58"/>
      <c r="AE94" s="58"/>
      <c r="AF94" s="58"/>
      <c r="AG94" s="58"/>
      <c r="AH94" s="58"/>
      <c r="AI94" s="58"/>
      <c r="AJ94" s="58"/>
      <c r="AK94" s="58"/>
      <c r="AL94" s="58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  <c r="IW94" s="36"/>
      <c r="IX94" s="36"/>
      <c r="IY94" s="36"/>
      <c r="IZ94" s="36"/>
      <c r="JA94" s="36"/>
      <c r="JB94" s="36"/>
      <c r="JC94" s="36"/>
      <c r="JD94" s="36"/>
      <c r="JE94" s="36"/>
      <c r="JF94" s="36"/>
      <c r="JG94" s="36"/>
      <c r="JH94" s="36"/>
      <c r="JI94" s="36"/>
      <c r="JJ94" s="36"/>
      <c r="JK94" s="36"/>
      <c r="JL94" s="36"/>
      <c r="JM94" s="36"/>
      <c r="JN94" s="36"/>
      <c r="JO94" s="36"/>
      <c r="JP94" s="36"/>
      <c r="JQ94" s="36"/>
      <c r="JR94" s="36"/>
      <c r="JS94" s="36"/>
      <c r="JT94" s="36"/>
      <c r="JU94" s="36"/>
      <c r="JV94" s="36"/>
      <c r="JW94" s="36"/>
      <c r="JX94" s="36"/>
      <c r="JY94" s="36"/>
      <c r="JZ94" s="36"/>
      <c r="KA94" s="36"/>
      <c r="KB94" s="36"/>
    </row>
    <row r="95" spans="1:288" s="101" customFormat="1" ht="77.25" thickBot="1" x14ac:dyDescent="0.25">
      <c r="A95" s="426" t="s">
        <v>428</v>
      </c>
      <c r="B95" s="274" t="s">
        <v>423</v>
      </c>
      <c r="C95" s="97">
        <f>SUM('7990NTP-P'!K41*1)</f>
        <v>0</v>
      </c>
      <c r="D95" s="98">
        <f>'7990NTP-P'!C41</f>
        <v>0</v>
      </c>
      <c r="E95" s="23" t="s">
        <v>432</v>
      </c>
      <c r="F95" s="274" t="s">
        <v>433</v>
      </c>
      <c r="G95" s="97">
        <f>SUM('7990NTP-P'!L41*1)</f>
        <v>0</v>
      </c>
      <c r="H95" s="98">
        <f>'7990NTP-P'!D41</f>
        <v>0</v>
      </c>
      <c r="I95" s="23" t="s">
        <v>432</v>
      </c>
      <c r="J95" s="274" t="s">
        <v>433</v>
      </c>
      <c r="K95" s="97">
        <f>SUM('7990NTP-P'!M41*1)</f>
        <v>0</v>
      </c>
      <c r="L95" s="418">
        <f>'7990NTP-P'!E41</f>
        <v>0</v>
      </c>
      <c r="M95" s="427" t="s">
        <v>428</v>
      </c>
      <c r="N95" s="274" t="s">
        <v>423</v>
      </c>
      <c r="O95" s="97">
        <f>SUM('7990NTP-P'!N41*1)</f>
        <v>0</v>
      </c>
      <c r="P95" s="98">
        <f>'7990NTP-P'!F41</f>
        <v>0</v>
      </c>
      <c r="Q95" s="428" t="s">
        <v>428</v>
      </c>
      <c r="R95" s="274" t="s">
        <v>423</v>
      </c>
      <c r="S95" s="97">
        <f>SUM('7990NTP-P'!O41*1)</f>
        <v>0</v>
      </c>
      <c r="T95" s="418">
        <f>'7990NTP-P'!G41</f>
        <v>0</v>
      </c>
      <c r="U95" s="427" t="s">
        <v>428</v>
      </c>
      <c r="V95" s="274" t="s">
        <v>423</v>
      </c>
      <c r="W95" s="97">
        <f>SUM('7990NTP-P'!P41*1)</f>
        <v>0</v>
      </c>
      <c r="X95" s="98">
        <f>'7990NTP-P'!H41</f>
        <v>0</v>
      </c>
      <c r="Y95" s="428" t="s">
        <v>428</v>
      </c>
      <c r="Z95" s="274" t="s">
        <v>423</v>
      </c>
      <c r="AA95" s="97">
        <f>SUM('7990NTP-P'!Q41*1)</f>
        <v>0</v>
      </c>
      <c r="AB95" s="98">
        <f>'7990NTP-P'!I41</f>
        <v>0</v>
      </c>
      <c r="AC95" s="78">
        <f t="shared" si="2"/>
        <v>0</v>
      </c>
      <c r="AD95" s="58"/>
      <c r="AE95" s="58"/>
      <c r="AF95" s="58"/>
      <c r="AG95" s="58"/>
      <c r="AH95" s="58"/>
      <c r="AI95" s="58"/>
      <c r="AJ95" s="58"/>
      <c r="AK95" s="58"/>
      <c r="AL95" s="58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  <c r="IW95" s="36"/>
      <c r="IX95" s="36"/>
      <c r="IY95" s="36"/>
      <c r="IZ95" s="36"/>
      <c r="JA95" s="36"/>
      <c r="JB95" s="36"/>
      <c r="JC95" s="36"/>
      <c r="JD95" s="36"/>
      <c r="JE95" s="36"/>
      <c r="JF95" s="36"/>
      <c r="JG95" s="36"/>
      <c r="JH95" s="36"/>
      <c r="JI95" s="36"/>
      <c r="JJ95" s="36"/>
      <c r="JK95" s="36"/>
      <c r="JL95" s="36"/>
      <c r="JM95" s="36"/>
      <c r="JN95" s="36"/>
      <c r="JO95" s="36"/>
      <c r="JP95" s="36"/>
      <c r="JQ95" s="36"/>
      <c r="JR95" s="36"/>
      <c r="JS95" s="36"/>
      <c r="JT95" s="36"/>
      <c r="JU95" s="36"/>
      <c r="JV95" s="36"/>
      <c r="JW95" s="36"/>
      <c r="JX95" s="36"/>
      <c r="JY95" s="36"/>
      <c r="JZ95" s="36"/>
      <c r="KA95" s="36"/>
      <c r="KB95" s="36"/>
    </row>
    <row r="96" spans="1:288" s="101" customFormat="1" ht="63.75" hidden="1" x14ac:dyDescent="0.2">
      <c r="A96" s="103" t="s">
        <v>317</v>
      </c>
      <c r="B96" s="75" t="s">
        <v>318</v>
      </c>
      <c r="C96" s="97" t="e">
        <f>ROUNDUP('7990NTP-P'!#REF!*0.235,2)</f>
        <v>#REF!</v>
      </c>
      <c r="D96" s="87"/>
      <c r="E96" s="104" t="s">
        <v>317</v>
      </c>
      <c r="F96" s="76" t="s">
        <v>318</v>
      </c>
      <c r="G96" s="97" t="e">
        <f>ROUNDUP('7990NTP-P'!#REF!*0.235,2)</f>
        <v>#REF!</v>
      </c>
      <c r="H96" s="87"/>
      <c r="I96" s="104" t="s">
        <v>317</v>
      </c>
      <c r="J96" s="76" t="s">
        <v>318</v>
      </c>
      <c r="K96" s="97" t="e">
        <f>ROUNDUP('7990NTP-P'!#REF!*0.235,2)</f>
        <v>#REF!</v>
      </c>
      <c r="L96" s="87"/>
      <c r="M96" s="104" t="s">
        <v>317</v>
      </c>
      <c r="N96" s="76" t="s">
        <v>318</v>
      </c>
      <c r="O96" s="405" t="e">
        <f>ROUNDUP('7990NTP-P'!#REF!*0.235,2)</f>
        <v>#REF!</v>
      </c>
      <c r="P96" s="111"/>
      <c r="Q96" s="104" t="s">
        <v>317</v>
      </c>
      <c r="R96" s="76" t="s">
        <v>318</v>
      </c>
      <c r="S96" s="405" t="e">
        <f>ROUNDUP('7990NTP-P'!#REF!*0.235,2)</f>
        <v>#REF!</v>
      </c>
      <c r="T96" s="111"/>
      <c r="U96" s="104" t="s">
        <v>317</v>
      </c>
      <c r="V96" s="76" t="s">
        <v>318</v>
      </c>
      <c r="W96" s="97" t="e">
        <f>ROUNDUP('7990NTP-P'!#REF!*0.235,2)</f>
        <v>#REF!</v>
      </c>
      <c r="X96" s="405"/>
      <c r="Y96" s="104" t="s">
        <v>317</v>
      </c>
      <c r="Z96" s="76" t="s">
        <v>318</v>
      </c>
      <c r="AA96" s="97" t="e">
        <f>ROUNDUP('7990NTP-P'!#REF!*0.235,2)</f>
        <v>#REF!</v>
      </c>
      <c r="AB96" s="87"/>
      <c r="AC96" s="78" t="e">
        <f t="shared" si="2"/>
        <v>#REF!</v>
      </c>
      <c r="AD96" s="58"/>
      <c r="AE96" s="58"/>
      <c r="AF96" s="58"/>
      <c r="AG96" s="58"/>
      <c r="AH96" s="58"/>
      <c r="AI96" s="58"/>
      <c r="AJ96" s="58"/>
      <c r="AK96" s="58"/>
      <c r="AL96" s="58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  <c r="IW96" s="36"/>
      <c r="IX96" s="36"/>
      <c r="IY96" s="36"/>
      <c r="IZ96" s="36"/>
      <c r="JA96" s="36"/>
      <c r="JB96" s="36"/>
      <c r="JC96" s="36"/>
      <c r="JD96" s="36"/>
      <c r="JE96" s="36"/>
      <c r="JF96" s="36"/>
      <c r="JG96" s="36"/>
      <c r="JH96" s="36"/>
      <c r="JI96" s="36"/>
      <c r="JJ96" s="36"/>
      <c r="JK96" s="36"/>
      <c r="JL96" s="36"/>
      <c r="JM96" s="36"/>
      <c r="JN96" s="36"/>
      <c r="JO96" s="36"/>
      <c r="JP96" s="36"/>
      <c r="JQ96" s="36"/>
      <c r="JR96" s="36"/>
      <c r="JS96" s="36"/>
      <c r="JT96" s="36"/>
      <c r="JU96" s="36"/>
      <c r="JV96" s="36"/>
      <c r="JW96" s="36"/>
      <c r="JX96" s="36"/>
      <c r="JY96" s="36"/>
      <c r="JZ96" s="36"/>
      <c r="KA96" s="36"/>
      <c r="KB96" s="36"/>
    </row>
    <row r="97" spans="1:288" s="101" customFormat="1" hidden="1" x14ac:dyDescent="0.2">
      <c r="A97" s="103"/>
      <c r="B97" s="75"/>
      <c r="C97" s="86"/>
      <c r="D97" s="87"/>
      <c r="E97" s="108"/>
      <c r="F97" s="76"/>
      <c r="G97" s="86"/>
      <c r="H97" s="87"/>
      <c r="I97" s="108"/>
      <c r="J97" s="109"/>
      <c r="K97" s="86"/>
      <c r="L97" s="87"/>
      <c r="M97" s="108"/>
      <c r="N97" s="110"/>
      <c r="O97" s="111"/>
      <c r="P97" s="111"/>
      <c r="Q97" s="112"/>
      <c r="R97" s="113"/>
      <c r="S97" s="111"/>
      <c r="T97" s="111"/>
      <c r="U97" s="112"/>
      <c r="V97" s="113"/>
      <c r="W97" s="97"/>
      <c r="X97" s="405"/>
      <c r="Y97" s="115"/>
      <c r="Z97" s="116"/>
      <c r="AA97" s="114"/>
      <c r="AB97" s="87"/>
      <c r="AC97" s="78"/>
      <c r="AD97" s="58"/>
      <c r="AE97" s="58"/>
      <c r="AF97" s="58"/>
      <c r="AG97" s="58"/>
      <c r="AH97" s="58"/>
      <c r="AI97" s="58"/>
      <c r="AJ97" s="58"/>
      <c r="AK97" s="58"/>
      <c r="AL97" s="58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  <c r="IW97" s="36"/>
      <c r="IX97" s="36"/>
      <c r="IY97" s="36"/>
      <c r="IZ97" s="36"/>
      <c r="JA97" s="36"/>
      <c r="JB97" s="36"/>
      <c r="JC97" s="36"/>
      <c r="JD97" s="36"/>
      <c r="JE97" s="36"/>
      <c r="JF97" s="36"/>
      <c r="JG97" s="36"/>
      <c r="JH97" s="36"/>
      <c r="JI97" s="36"/>
      <c r="JJ97" s="36"/>
      <c r="JK97" s="36"/>
      <c r="JL97" s="36"/>
      <c r="JM97" s="36"/>
      <c r="JN97" s="36"/>
      <c r="JO97" s="36"/>
      <c r="JP97" s="36"/>
      <c r="JQ97" s="36"/>
      <c r="JR97" s="36"/>
      <c r="JS97" s="36"/>
      <c r="JT97" s="36"/>
      <c r="JU97" s="36"/>
      <c r="JV97" s="36"/>
      <c r="JW97" s="36"/>
      <c r="JX97" s="36"/>
      <c r="JY97" s="36"/>
      <c r="JZ97" s="36"/>
      <c r="KA97" s="36"/>
      <c r="KB97" s="36"/>
    </row>
    <row r="98" spans="1:288" s="101" customFormat="1" ht="89.25" hidden="1" x14ac:dyDescent="0.2">
      <c r="A98" s="103" t="s">
        <v>319</v>
      </c>
      <c r="B98" s="75" t="s">
        <v>273</v>
      </c>
      <c r="C98" s="97">
        <f>ROUNDDOWN('7990NTP-P'!$K$35-('7990NTP-P'!$K$35*0.1916),2)</f>
        <v>0</v>
      </c>
      <c r="D98" s="98">
        <f>'7990NTP-P'!C35</f>
        <v>0</v>
      </c>
      <c r="E98" s="104" t="s">
        <v>319</v>
      </c>
      <c r="F98" s="76" t="s">
        <v>273</v>
      </c>
      <c r="G98" s="97">
        <f>ROUNDDOWN('7990NTP-P'!$L$35-('7990NTP-P'!$L$35*0.1916),2)</f>
        <v>0</v>
      </c>
      <c r="H98" s="98">
        <f>'7990NTP-P'!D35</f>
        <v>0</v>
      </c>
      <c r="I98" s="104" t="s">
        <v>319</v>
      </c>
      <c r="J98" s="76" t="s">
        <v>273</v>
      </c>
      <c r="K98" s="97">
        <f>ROUNDDOWN('7990NTP-P'!$M$35-('7990NTP-P'!$M$35*0.1916),2)</f>
        <v>0</v>
      </c>
      <c r="L98" s="98">
        <f>'7990NTP-P'!E35</f>
        <v>0</v>
      </c>
      <c r="M98" s="104" t="s">
        <v>319</v>
      </c>
      <c r="N98" s="76" t="s">
        <v>273</v>
      </c>
      <c r="O98" s="405">
        <f>ROUNDDOWN('7990NTP-P'!N35-('7990NTP-P'!N35*0.1916),2)</f>
        <v>0</v>
      </c>
      <c r="P98" s="98">
        <f>'7990NTP-P'!F35</f>
        <v>0</v>
      </c>
      <c r="Q98" s="104" t="s">
        <v>319</v>
      </c>
      <c r="R98" s="76" t="s">
        <v>273</v>
      </c>
      <c r="S98" s="405">
        <f>ROUNDDOWN('7990NTP-P'!O35-('7990NTP-P'!O35*0.1916),2)</f>
        <v>0</v>
      </c>
      <c r="T98" s="98">
        <f>'7990NTP-P'!G35</f>
        <v>0</v>
      </c>
      <c r="U98" s="104" t="s">
        <v>319</v>
      </c>
      <c r="V98" s="76" t="s">
        <v>273</v>
      </c>
      <c r="W98" s="97">
        <f>ROUNDDOWN('7990NTP-P'!P35-('7990NTP-P'!P35*0.1916),2)</f>
        <v>0</v>
      </c>
      <c r="X98" s="98">
        <f>'7990NTP-P'!H35</f>
        <v>0</v>
      </c>
      <c r="Y98" s="104" t="s">
        <v>319</v>
      </c>
      <c r="Z98" s="76" t="s">
        <v>273</v>
      </c>
      <c r="AA98" s="97">
        <f>ROUNDDOWN('7990NTP-P'!Q35-('7990NTP-P'!Q35*0.1916),2)</f>
        <v>0</v>
      </c>
      <c r="AB98" s="98">
        <f>'7990NTP-P'!I35</f>
        <v>0</v>
      </c>
      <c r="AC98" s="78">
        <f t="shared" si="2"/>
        <v>0</v>
      </c>
      <c r="AD98" s="58"/>
      <c r="AE98" s="58"/>
      <c r="AF98" s="58"/>
      <c r="AG98" s="58"/>
      <c r="AH98" s="58"/>
      <c r="AI98" s="58"/>
      <c r="AJ98" s="58"/>
      <c r="AK98" s="58"/>
      <c r="AL98" s="58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  <c r="IW98" s="36"/>
      <c r="IX98" s="36"/>
      <c r="IY98" s="36"/>
      <c r="IZ98" s="36"/>
      <c r="JA98" s="36"/>
      <c r="JB98" s="36"/>
      <c r="JC98" s="36"/>
      <c r="JD98" s="36"/>
      <c r="JE98" s="36"/>
      <c r="JF98" s="36"/>
      <c r="JG98" s="36"/>
      <c r="JH98" s="36"/>
      <c r="JI98" s="36"/>
      <c r="JJ98" s="36"/>
      <c r="JK98" s="36"/>
      <c r="JL98" s="36"/>
      <c r="JM98" s="36"/>
      <c r="JN98" s="36"/>
      <c r="JO98" s="36"/>
      <c r="JP98" s="36"/>
      <c r="JQ98" s="36"/>
      <c r="JR98" s="36"/>
      <c r="JS98" s="36"/>
      <c r="JT98" s="36"/>
      <c r="JU98" s="36"/>
      <c r="JV98" s="36"/>
      <c r="JW98" s="36"/>
      <c r="JX98" s="36"/>
      <c r="JY98" s="36"/>
      <c r="JZ98" s="36"/>
      <c r="KA98" s="36"/>
      <c r="KB98" s="36"/>
    </row>
    <row r="99" spans="1:288" s="101" customFormat="1" ht="89.25" hidden="1" x14ac:dyDescent="0.2">
      <c r="A99" s="103" t="s">
        <v>320</v>
      </c>
      <c r="B99" s="75" t="s">
        <v>321</v>
      </c>
      <c r="C99" s="97">
        <f>ROUNDUP('7990NTP-P'!$K$35*0.1916,2)</f>
        <v>0</v>
      </c>
      <c r="D99" s="87"/>
      <c r="E99" s="104" t="s">
        <v>320</v>
      </c>
      <c r="F99" s="76" t="s">
        <v>321</v>
      </c>
      <c r="G99" s="97">
        <f>ROUNDUP('7990NTP-P'!$L$35*0.1916,2)</f>
        <v>0</v>
      </c>
      <c r="H99" s="87"/>
      <c r="I99" s="104" t="s">
        <v>320</v>
      </c>
      <c r="J99" s="76" t="s">
        <v>321</v>
      </c>
      <c r="K99" s="97">
        <f>ROUNDUP('7990NTP-P'!$M$35*0.1916,2)</f>
        <v>0</v>
      </c>
      <c r="L99" s="87"/>
      <c r="M99" s="104" t="s">
        <v>320</v>
      </c>
      <c r="N99" s="76" t="s">
        <v>321</v>
      </c>
      <c r="O99" s="405">
        <f>ROUNDUP('7990NTP-P'!N35*0.1916,2)</f>
        <v>0</v>
      </c>
      <c r="P99" s="111"/>
      <c r="Q99" s="104" t="s">
        <v>320</v>
      </c>
      <c r="R99" s="76" t="s">
        <v>321</v>
      </c>
      <c r="S99" s="405">
        <f>ROUNDUP('7990NTP-P'!O35*0.1916,2)</f>
        <v>0</v>
      </c>
      <c r="T99" s="111"/>
      <c r="U99" s="104" t="s">
        <v>320</v>
      </c>
      <c r="V99" s="76" t="s">
        <v>321</v>
      </c>
      <c r="W99" s="97">
        <f>ROUNDUP('7990NTP-P'!P35*0.1916,2)</f>
        <v>0</v>
      </c>
      <c r="X99" s="87"/>
      <c r="Y99" s="104" t="s">
        <v>320</v>
      </c>
      <c r="Z99" s="76" t="s">
        <v>321</v>
      </c>
      <c r="AA99" s="97">
        <f>ROUNDUP('7990NTP-P'!Q35*0.1916,2)</f>
        <v>0</v>
      </c>
      <c r="AB99" s="87"/>
      <c r="AC99" s="78">
        <f t="shared" si="2"/>
        <v>0</v>
      </c>
      <c r="AD99" s="58"/>
      <c r="AE99" s="58"/>
      <c r="AF99" s="58"/>
      <c r="AG99" s="58"/>
      <c r="AH99" s="58"/>
      <c r="AI99" s="58"/>
      <c r="AJ99" s="58"/>
      <c r="AK99" s="58"/>
      <c r="AL99" s="58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  <c r="IW99" s="36"/>
      <c r="IX99" s="36"/>
      <c r="IY99" s="36"/>
      <c r="IZ99" s="36"/>
      <c r="JA99" s="36"/>
      <c r="JB99" s="36"/>
      <c r="JC99" s="36"/>
      <c r="JD99" s="36"/>
      <c r="JE99" s="36"/>
      <c r="JF99" s="36"/>
      <c r="JG99" s="36"/>
      <c r="JH99" s="36"/>
      <c r="JI99" s="36"/>
      <c r="JJ99" s="36"/>
      <c r="JK99" s="36"/>
      <c r="JL99" s="36"/>
      <c r="JM99" s="36"/>
      <c r="JN99" s="36"/>
      <c r="JO99" s="36"/>
      <c r="JP99" s="36"/>
      <c r="JQ99" s="36"/>
      <c r="JR99" s="36"/>
      <c r="JS99" s="36"/>
      <c r="JT99" s="36"/>
      <c r="JU99" s="36"/>
      <c r="JV99" s="36"/>
      <c r="JW99" s="36"/>
      <c r="JX99" s="36"/>
      <c r="JY99" s="36"/>
      <c r="JZ99" s="36"/>
      <c r="KA99" s="36"/>
      <c r="KB99" s="36"/>
    </row>
    <row r="100" spans="1:288" s="101" customFormat="1" hidden="1" x14ac:dyDescent="0.2">
      <c r="A100" s="103"/>
      <c r="B100" s="75"/>
      <c r="C100" s="86"/>
      <c r="D100" s="87"/>
      <c r="E100" s="108"/>
      <c r="F100" s="76"/>
      <c r="G100" s="86"/>
      <c r="H100" s="87"/>
      <c r="I100" s="108"/>
      <c r="J100" s="109"/>
      <c r="K100" s="86"/>
      <c r="L100" s="87"/>
      <c r="M100" s="108"/>
      <c r="N100" s="110"/>
      <c r="O100" s="111"/>
      <c r="P100" s="111"/>
      <c r="Q100" s="112"/>
      <c r="R100" s="113"/>
      <c r="S100" s="111"/>
      <c r="T100" s="111"/>
      <c r="U100" s="112"/>
      <c r="V100" s="113"/>
      <c r="W100" s="97"/>
      <c r="X100" s="87"/>
      <c r="Y100" s="108"/>
      <c r="Z100" s="76"/>
      <c r="AA100" s="114"/>
      <c r="AB100" s="87"/>
      <c r="AC100" s="78"/>
      <c r="AD100" s="58"/>
      <c r="AE100" s="58"/>
      <c r="AF100" s="58"/>
      <c r="AG100" s="58"/>
      <c r="AH100" s="58"/>
      <c r="AI100" s="58"/>
      <c r="AJ100" s="58"/>
      <c r="AK100" s="58"/>
      <c r="AL100" s="58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  <c r="IW100" s="36"/>
      <c r="IX100" s="36"/>
      <c r="IY100" s="36"/>
      <c r="IZ100" s="36"/>
      <c r="JA100" s="36"/>
      <c r="JB100" s="36"/>
      <c r="JC100" s="36"/>
      <c r="JD100" s="36"/>
      <c r="JE100" s="36"/>
      <c r="JF100" s="36"/>
      <c r="JG100" s="36"/>
      <c r="JH100" s="36"/>
      <c r="JI100" s="36"/>
      <c r="JJ100" s="36"/>
      <c r="JK100" s="36"/>
      <c r="JL100" s="36"/>
      <c r="JM100" s="36"/>
      <c r="JN100" s="36"/>
      <c r="JO100" s="36"/>
      <c r="JP100" s="36"/>
      <c r="JQ100" s="36"/>
      <c r="JR100" s="36"/>
      <c r="JS100" s="36"/>
      <c r="JT100" s="36"/>
      <c r="JU100" s="36"/>
      <c r="JV100" s="36"/>
      <c r="JW100" s="36"/>
      <c r="JX100" s="36"/>
      <c r="JY100" s="36"/>
      <c r="JZ100" s="36"/>
      <c r="KA100" s="36"/>
      <c r="KB100" s="36"/>
    </row>
    <row r="101" spans="1:288" s="101" customFormat="1" ht="63.75" hidden="1" x14ac:dyDescent="0.2">
      <c r="A101" s="2" t="s">
        <v>132</v>
      </c>
      <c r="B101" s="91" t="s">
        <v>276</v>
      </c>
      <c r="C101" s="97" t="e">
        <f>ROUNDDOWN('7990NTP-P'!#REF!-('7990NTP-P'!#REF!*0.12),2)</f>
        <v>#REF!</v>
      </c>
      <c r="D101" s="98" t="e">
        <f>'7990NTP-P'!#REF!</f>
        <v>#REF!</v>
      </c>
      <c r="E101" s="24" t="s">
        <v>132</v>
      </c>
      <c r="F101" s="82" t="s">
        <v>89</v>
      </c>
      <c r="G101" s="97" t="e">
        <f>ROUNDDOWN('7990NTP-P'!#REF!-('7990NTP-P'!#REF!*0.12),2)</f>
        <v>#REF!</v>
      </c>
      <c r="H101" s="98" t="e">
        <f>'7990NTP-P'!#REF!</f>
        <v>#REF!</v>
      </c>
      <c r="I101" s="24" t="s">
        <v>274</v>
      </c>
      <c r="J101" s="82" t="s">
        <v>276</v>
      </c>
      <c r="K101" s="97" t="e">
        <f>ROUNDDOWN('7990NTP-P'!#REF!-('7990NTP-P'!#REF!*0.12),2)</f>
        <v>#REF!</v>
      </c>
      <c r="L101" s="98" t="e">
        <f>'7990NTP-P'!#REF!</f>
        <v>#REF!</v>
      </c>
      <c r="M101" s="24" t="s">
        <v>274</v>
      </c>
      <c r="N101" s="82" t="s">
        <v>276</v>
      </c>
      <c r="O101" s="405" t="e">
        <f>ROUNDDOWN('7990NTP-P'!#REF!-('7990NTP-P'!#REF!*0.12),2)</f>
        <v>#REF!</v>
      </c>
      <c r="P101" s="98" t="e">
        <f>'7990NTP-P'!#REF!</f>
        <v>#REF!</v>
      </c>
      <c r="Q101" s="24" t="s">
        <v>274</v>
      </c>
      <c r="R101" s="82" t="s">
        <v>276</v>
      </c>
      <c r="S101" s="405" t="e">
        <f>ROUNDDOWN('7990NTP-P'!#REF!-('7990NTP-P'!#REF!*0.12),2)</f>
        <v>#REF!</v>
      </c>
      <c r="T101" s="98" t="e">
        <f>'7990NTP-P'!#REF!</f>
        <v>#REF!</v>
      </c>
      <c r="U101" s="24" t="s">
        <v>132</v>
      </c>
      <c r="V101" s="82" t="s">
        <v>89</v>
      </c>
      <c r="W101" s="97" t="e">
        <f>ROUNDDOWN('7990NTP-P'!#REF!-('7990NTP-P'!#REF!*0.12),2)</f>
        <v>#REF!</v>
      </c>
      <c r="X101" s="98" t="e">
        <f>'7990NTP-P'!#REF!</f>
        <v>#REF!</v>
      </c>
      <c r="Y101" s="24" t="s">
        <v>274</v>
      </c>
      <c r="Z101" s="82" t="s">
        <v>276</v>
      </c>
      <c r="AA101" s="97" t="e">
        <f>ROUNDDOWN('7990NTP-P'!#REF!-('7990NTP-P'!#REF!*0.12),2)</f>
        <v>#REF!</v>
      </c>
      <c r="AB101" s="98" t="e">
        <f>'7990NTP-P'!#REF!</f>
        <v>#REF!</v>
      </c>
      <c r="AC101" s="78" t="e">
        <f t="shared" si="2"/>
        <v>#REF!</v>
      </c>
      <c r="AD101" s="48"/>
      <c r="AE101" s="58"/>
      <c r="AF101" s="58"/>
      <c r="AG101" s="58"/>
      <c r="AH101" s="58"/>
      <c r="AI101" s="58"/>
      <c r="AJ101" s="58"/>
      <c r="AK101" s="58"/>
      <c r="AL101" s="58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  <c r="IW101" s="36"/>
      <c r="IX101" s="36"/>
      <c r="IY101" s="36"/>
      <c r="IZ101" s="36"/>
      <c r="JA101" s="36"/>
      <c r="JB101" s="36"/>
      <c r="JC101" s="36"/>
      <c r="JD101" s="36"/>
      <c r="JE101" s="36"/>
      <c r="JF101" s="36"/>
      <c r="JG101" s="36"/>
      <c r="JH101" s="36"/>
      <c r="JI101" s="36"/>
      <c r="JJ101" s="36"/>
      <c r="JK101" s="36"/>
      <c r="JL101" s="36"/>
      <c r="JM101" s="36"/>
      <c r="JN101" s="36"/>
      <c r="JO101" s="36"/>
      <c r="JP101" s="36"/>
      <c r="JQ101" s="36"/>
      <c r="JR101" s="36"/>
      <c r="JS101" s="36"/>
      <c r="JT101" s="36"/>
      <c r="JU101" s="36"/>
      <c r="JV101" s="36"/>
      <c r="JW101" s="36"/>
      <c r="JX101" s="36"/>
      <c r="JY101" s="36"/>
      <c r="JZ101" s="36"/>
      <c r="KA101" s="36"/>
      <c r="KB101" s="36"/>
    </row>
    <row r="102" spans="1:288" s="101" customFormat="1" ht="63.75" hidden="1" x14ac:dyDescent="0.2">
      <c r="A102" s="117" t="s">
        <v>131</v>
      </c>
      <c r="B102" s="75" t="s">
        <v>325</v>
      </c>
      <c r="C102" s="97" t="e">
        <f>ROUNDUP('7990NTP-P'!#REF!*0.12,2)</f>
        <v>#REF!</v>
      </c>
      <c r="D102" s="95"/>
      <c r="E102" s="74" t="s">
        <v>131</v>
      </c>
      <c r="F102" s="76" t="s">
        <v>90</v>
      </c>
      <c r="G102" s="97" t="e">
        <f>ROUNDUP('7990NTP-P'!#REF!*0.12,2)</f>
        <v>#REF!</v>
      </c>
      <c r="H102" s="95"/>
      <c r="I102" s="74" t="s">
        <v>275</v>
      </c>
      <c r="J102" s="76" t="s">
        <v>277</v>
      </c>
      <c r="K102" s="97" t="e">
        <f>ROUNDUP('7990NTP-P'!#REF!*0.12,2)</f>
        <v>#REF!</v>
      </c>
      <c r="L102" s="95"/>
      <c r="M102" s="74" t="s">
        <v>275</v>
      </c>
      <c r="N102" s="76" t="s">
        <v>277</v>
      </c>
      <c r="O102" s="405" t="e">
        <f>ROUNDUP('7990NTP-P'!#REF!*0.12,2)</f>
        <v>#REF!</v>
      </c>
      <c r="P102" s="111"/>
      <c r="Q102" s="74" t="s">
        <v>275</v>
      </c>
      <c r="R102" s="76" t="s">
        <v>277</v>
      </c>
      <c r="S102" s="405" t="e">
        <f>ROUNDUP('7990NTP-P'!#REF!*0.12,2)</f>
        <v>#REF!</v>
      </c>
      <c r="T102" s="111"/>
      <c r="U102" s="74" t="s">
        <v>131</v>
      </c>
      <c r="V102" s="76" t="s">
        <v>90</v>
      </c>
      <c r="W102" s="97" t="e">
        <f>ROUNDUP('7990NTP-P'!#REF!*0.12,2)</f>
        <v>#REF!</v>
      </c>
      <c r="X102" s="95"/>
      <c r="Y102" s="74" t="s">
        <v>275</v>
      </c>
      <c r="Z102" s="76" t="s">
        <v>277</v>
      </c>
      <c r="AA102" s="97" t="e">
        <f>ROUNDUP('7990NTP-P'!#REF!*0.12,2)</f>
        <v>#REF!</v>
      </c>
      <c r="AB102" s="95"/>
      <c r="AC102" s="78" t="e">
        <f t="shared" si="2"/>
        <v>#REF!</v>
      </c>
      <c r="AD102" s="48"/>
      <c r="AE102" s="58"/>
      <c r="AF102" s="58"/>
      <c r="AG102" s="58"/>
      <c r="AH102" s="58"/>
      <c r="AI102" s="58"/>
      <c r="AJ102" s="58"/>
      <c r="AK102" s="58"/>
      <c r="AL102" s="58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  <c r="IW102" s="36"/>
      <c r="IX102" s="36"/>
      <c r="IY102" s="36"/>
      <c r="IZ102" s="36"/>
      <c r="JA102" s="36"/>
      <c r="JB102" s="36"/>
      <c r="JC102" s="36"/>
      <c r="JD102" s="36"/>
      <c r="JE102" s="36"/>
      <c r="JF102" s="36"/>
      <c r="JG102" s="36"/>
      <c r="JH102" s="36"/>
      <c r="JI102" s="36"/>
      <c r="JJ102" s="36"/>
      <c r="JK102" s="36"/>
      <c r="JL102" s="36"/>
      <c r="JM102" s="36"/>
      <c r="JN102" s="36"/>
      <c r="JO102" s="36"/>
      <c r="JP102" s="36"/>
      <c r="JQ102" s="36"/>
      <c r="JR102" s="36"/>
      <c r="JS102" s="36"/>
      <c r="JT102" s="36"/>
      <c r="JU102" s="36"/>
      <c r="JV102" s="36"/>
      <c r="JW102" s="36"/>
      <c r="JX102" s="36"/>
      <c r="JY102" s="36"/>
      <c r="JZ102" s="36"/>
      <c r="KA102" s="36"/>
      <c r="KB102" s="36"/>
    </row>
    <row r="103" spans="1:288" s="101" customFormat="1" hidden="1" x14ac:dyDescent="0.2">
      <c r="A103" s="103"/>
      <c r="B103" s="75"/>
      <c r="C103" s="86"/>
      <c r="D103" s="87"/>
      <c r="E103" s="108"/>
      <c r="F103" s="76"/>
      <c r="G103" s="86"/>
      <c r="H103" s="87"/>
      <c r="I103" s="108"/>
      <c r="J103" s="109"/>
      <c r="K103" s="86"/>
      <c r="L103" s="87"/>
      <c r="M103" s="108"/>
      <c r="N103" s="110"/>
      <c r="O103" s="111"/>
      <c r="P103" s="111"/>
      <c r="Q103" s="112"/>
      <c r="R103" s="113"/>
      <c r="S103" s="111"/>
      <c r="T103" s="111"/>
      <c r="U103" s="112"/>
      <c r="V103" s="113"/>
      <c r="W103" s="97"/>
      <c r="X103" s="87"/>
      <c r="Y103" s="108"/>
      <c r="Z103" s="76"/>
      <c r="AA103" s="114"/>
      <c r="AB103" s="87"/>
      <c r="AC103" s="78"/>
      <c r="AD103" s="58"/>
      <c r="AE103" s="58"/>
      <c r="AF103" s="58"/>
      <c r="AG103" s="58"/>
      <c r="AH103" s="58"/>
      <c r="AI103" s="58"/>
      <c r="AJ103" s="58"/>
      <c r="AK103" s="58"/>
      <c r="AL103" s="58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  <c r="IW103" s="36"/>
      <c r="IX103" s="36"/>
      <c r="IY103" s="36"/>
      <c r="IZ103" s="36"/>
      <c r="JA103" s="36"/>
      <c r="JB103" s="36"/>
      <c r="JC103" s="36"/>
      <c r="JD103" s="36"/>
      <c r="JE103" s="36"/>
      <c r="JF103" s="36"/>
      <c r="JG103" s="36"/>
      <c r="JH103" s="36"/>
      <c r="JI103" s="36"/>
      <c r="JJ103" s="36"/>
      <c r="JK103" s="36"/>
      <c r="JL103" s="36"/>
      <c r="JM103" s="36"/>
      <c r="JN103" s="36"/>
      <c r="JO103" s="36"/>
      <c r="JP103" s="36"/>
      <c r="JQ103" s="36"/>
      <c r="JR103" s="36"/>
      <c r="JS103" s="36"/>
      <c r="JT103" s="36"/>
      <c r="JU103" s="36"/>
      <c r="JV103" s="36"/>
      <c r="JW103" s="36"/>
      <c r="JX103" s="36"/>
      <c r="JY103" s="36"/>
      <c r="JZ103" s="36"/>
      <c r="KA103" s="36"/>
      <c r="KB103" s="36"/>
    </row>
    <row r="104" spans="1:288" s="101" customFormat="1" ht="63.75" hidden="1" x14ac:dyDescent="0.2">
      <c r="A104" s="105" t="s">
        <v>278</v>
      </c>
      <c r="B104" s="75" t="s">
        <v>196</v>
      </c>
      <c r="C104" s="97">
        <f>ROUNDDOWN('7990NTP-P'!$K$37-('7990NTP-P'!$K$37*0.235),2)</f>
        <v>0</v>
      </c>
      <c r="D104" s="98">
        <f>'7990NTP-P'!C37</f>
        <v>0</v>
      </c>
      <c r="E104" s="108" t="s">
        <v>278</v>
      </c>
      <c r="F104" s="76" t="s">
        <v>196</v>
      </c>
      <c r="G104" s="97">
        <f>ROUNDDOWN('7990NTP-P'!$L$37-('7990NTP-P'!$L$37*0.235),2)</f>
        <v>0</v>
      </c>
      <c r="H104" s="98">
        <f>'7990NTP-P'!D37</f>
        <v>0</v>
      </c>
      <c r="I104" s="104" t="s">
        <v>200</v>
      </c>
      <c r="J104" s="76" t="s">
        <v>196</v>
      </c>
      <c r="K104" s="97">
        <f>ROUNDDOWN('7990NTP-P'!$M$37-('7990NTP-P'!$M$37*0.235),2)</f>
        <v>0</v>
      </c>
      <c r="L104" s="98">
        <f>'7990NTP-P'!E37</f>
        <v>0</v>
      </c>
      <c r="M104" s="104" t="s">
        <v>200</v>
      </c>
      <c r="N104" s="76" t="s">
        <v>196</v>
      </c>
      <c r="O104" s="405">
        <f>ROUNDDOWN('7990NTP-P'!N37-('7990NTP-P'!N37*0.235),2)</f>
        <v>0</v>
      </c>
      <c r="P104" s="98">
        <f>'7990NTP-P'!F37</f>
        <v>0</v>
      </c>
      <c r="Q104" s="104" t="s">
        <v>200</v>
      </c>
      <c r="R104" s="76" t="s">
        <v>196</v>
      </c>
      <c r="S104" s="405">
        <f>ROUNDDOWN('7990NTP-P'!O37-('7990NTP-P'!O37*0.235),2)</f>
        <v>0</v>
      </c>
      <c r="T104" s="98">
        <f>'7990NTP-P'!G37</f>
        <v>0</v>
      </c>
      <c r="U104" s="108" t="s">
        <v>278</v>
      </c>
      <c r="V104" s="76" t="s">
        <v>196</v>
      </c>
      <c r="W104" s="97">
        <f>ROUNDDOWN('7990NTP-P'!P37-('7990NTP-P'!P37*0.235),2)</f>
        <v>0</v>
      </c>
      <c r="X104" s="98">
        <f>'7990NTP-P'!H37</f>
        <v>0</v>
      </c>
      <c r="Y104" s="104" t="s">
        <v>200</v>
      </c>
      <c r="Z104" s="76" t="s">
        <v>196</v>
      </c>
      <c r="AA104" s="97">
        <f>ROUNDDOWN('7990NTP-P'!Q37-('7990NTP-P'!Q37*0.235),2)</f>
        <v>0</v>
      </c>
      <c r="AB104" s="98">
        <f>'7990NTP-P'!I37</f>
        <v>0</v>
      </c>
      <c r="AC104" s="78">
        <f t="shared" si="2"/>
        <v>0</v>
      </c>
      <c r="AD104" s="58"/>
      <c r="AE104" s="58"/>
      <c r="AF104" s="58"/>
      <c r="AG104" s="58"/>
      <c r="AH104" s="58"/>
      <c r="AI104" s="58"/>
      <c r="AJ104" s="58"/>
      <c r="AK104" s="58"/>
      <c r="AL104" s="58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  <c r="IW104" s="36"/>
      <c r="IX104" s="36"/>
      <c r="IY104" s="36"/>
      <c r="IZ104" s="36"/>
      <c r="JA104" s="36"/>
      <c r="JB104" s="36"/>
      <c r="JC104" s="36"/>
      <c r="JD104" s="36"/>
      <c r="JE104" s="36"/>
      <c r="JF104" s="36"/>
      <c r="JG104" s="36"/>
      <c r="JH104" s="36"/>
      <c r="JI104" s="36"/>
      <c r="JJ104" s="36"/>
      <c r="JK104" s="36"/>
      <c r="JL104" s="36"/>
      <c r="JM104" s="36"/>
      <c r="JN104" s="36"/>
      <c r="JO104" s="36"/>
      <c r="JP104" s="36"/>
      <c r="JQ104" s="36"/>
      <c r="JR104" s="36"/>
      <c r="JS104" s="36"/>
      <c r="JT104" s="36"/>
      <c r="JU104" s="36"/>
      <c r="JV104" s="36"/>
      <c r="JW104" s="36"/>
      <c r="JX104" s="36"/>
      <c r="JY104" s="36"/>
      <c r="JZ104" s="36"/>
      <c r="KA104" s="36"/>
      <c r="KB104" s="36"/>
    </row>
    <row r="105" spans="1:288" s="101" customFormat="1" ht="63.75" hidden="1" x14ac:dyDescent="0.2">
      <c r="A105" s="105" t="s">
        <v>279</v>
      </c>
      <c r="B105" s="75" t="s">
        <v>280</v>
      </c>
      <c r="C105" s="97">
        <f>ROUNDUP('7990NTP-P'!$K$37*0.235,2)</f>
        <v>0</v>
      </c>
      <c r="D105" s="87"/>
      <c r="E105" s="108" t="s">
        <v>279</v>
      </c>
      <c r="F105" s="76" t="s">
        <v>280</v>
      </c>
      <c r="G105" s="97">
        <f>ROUNDUP('7990NTP-P'!$L$37*0.235,2)</f>
        <v>0</v>
      </c>
      <c r="H105" s="87"/>
      <c r="I105" s="104" t="s">
        <v>201</v>
      </c>
      <c r="J105" s="76" t="s">
        <v>197</v>
      </c>
      <c r="K105" s="97">
        <f>ROUNDUP('7990NTP-P'!$M$37*0.235,2)</f>
        <v>0</v>
      </c>
      <c r="L105" s="87"/>
      <c r="M105" s="104" t="s">
        <v>201</v>
      </c>
      <c r="N105" s="76" t="s">
        <v>197</v>
      </c>
      <c r="O105" s="405">
        <f>ROUNDUP('7990NTP-P'!N37*0.235,2)</f>
        <v>0</v>
      </c>
      <c r="P105" s="111"/>
      <c r="Q105" s="104" t="s">
        <v>201</v>
      </c>
      <c r="R105" s="76" t="s">
        <v>197</v>
      </c>
      <c r="S105" s="405">
        <f>ROUNDUP('7990NTP-P'!O37*0.235,2)</f>
        <v>0</v>
      </c>
      <c r="T105" s="111"/>
      <c r="U105" s="108" t="s">
        <v>279</v>
      </c>
      <c r="V105" s="76" t="s">
        <v>280</v>
      </c>
      <c r="W105" s="97">
        <f>ROUNDUP('7990NTP-P'!P37*0.235,2)</f>
        <v>0</v>
      </c>
      <c r="X105" s="87"/>
      <c r="Y105" s="104" t="s">
        <v>201</v>
      </c>
      <c r="Z105" s="76" t="s">
        <v>197</v>
      </c>
      <c r="AA105" s="97">
        <f>ROUNDUP('7990NTP-P'!Q37*0.235,2)</f>
        <v>0</v>
      </c>
      <c r="AB105" s="87"/>
      <c r="AC105" s="78">
        <f t="shared" si="2"/>
        <v>0</v>
      </c>
      <c r="AD105" s="58"/>
      <c r="AE105" s="58"/>
      <c r="AF105" s="58"/>
      <c r="AG105" s="58"/>
      <c r="AH105" s="58"/>
      <c r="AI105" s="58"/>
      <c r="AJ105" s="58"/>
      <c r="AK105" s="58"/>
      <c r="AL105" s="58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  <c r="IW105" s="36"/>
      <c r="IX105" s="36"/>
      <c r="IY105" s="36"/>
      <c r="IZ105" s="36"/>
      <c r="JA105" s="36"/>
      <c r="JB105" s="36"/>
      <c r="JC105" s="36"/>
      <c r="JD105" s="36"/>
      <c r="JE105" s="36"/>
      <c r="JF105" s="36"/>
      <c r="JG105" s="36"/>
      <c r="JH105" s="36"/>
      <c r="JI105" s="36"/>
      <c r="JJ105" s="36"/>
      <c r="JK105" s="36"/>
      <c r="JL105" s="36"/>
      <c r="JM105" s="36"/>
      <c r="JN105" s="36"/>
      <c r="JO105" s="36"/>
      <c r="JP105" s="36"/>
      <c r="JQ105" s="36"/>
      <c r="JR105" s="36"/>
      <c r="JS105" s="36"/>
      <c r="JT105" s="36"/>
      <c r="JU105" s="36"/>
      <c r="JV105" s="36"/>
      <c r="JW105" s="36"/>
      <c r="JX105" s="36"/>
      <c r="JY105" s="36"/>
      <c r="JZ105" s="36"/>
      <c r="KA105" s="36"/>
      <c r="KB105" s="36"/>
    </row>
    <row r="106" spans="1:288" s="101" customFormat="1" hidden="1" x14ac:dyDescent="0.2">
      <c r="A106" s="105"/>
      <c r="B106" s="75"/>
      <c r="C106" s="86"/>
      <c r="D106" s="87"/>
      <c r="E106" s="108"/>
      <c r="F106" s="76"/>
      <c r="G106" s="86"/>
      <c r="H106" s="87"/>
      <c r="I106" s="108"/>
      <c r="J106" s="109"/>
      <c r="K106" s="86"/>
      <c r="L106" s="87"/>
      <c r="M106" s="108"/>
      <c r="N106" s="110"/>
      <c r="O106" s="111"/>
      <c r="P106" s="111"/>
      <c r="Q106" s="112"/>
      <c r="R106" s="113"/>
      <c r="S106" s="111"/>
      <c r="T106" s="111"/>
      <c r="U106" s="112"/>
      <c r="V106" s="113"/>
      <c r="W106" s="97"/>
      <c r="X106" s="87"/>
      <c r="Y106" s="108"/>
      <c r="Z106" s="76"/>
      <c r="AA106" s="114"/>
      <c r="AB106" s="87"/>
      <c r="AC106" s="78"/>
      <c r="AD106" s="58"/>
      <c r="AE106" s="58"/>
      <c r="AF106" s="58"/>
      <c r="AG106" s="58"/>
      <c r="AH106" s="58"/>
      <c r="AI106" s="58"/>
      <c r="AJ106" s="58"/>
      <c r="AK106" s="58"/>
      <c r="AL106" s="58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  <c r="IW106" s="36"/>
      <c r="IX106" s="36"/>
      <c r="IY106" s="36"/>
      <c r="IZ106" s="36"/>
      <c r="JA106" s="36"/>
      <c r="JB106" s="36"/>
      <c r="JC106" s="36"/>
      <c r="JD106" s="36"/>
      <c r="JE106" s="36"/>
      <c r="JF106" s="36"/>
      <c r="JG106" s="36"/>
      <c r="JH106" s="36"/>
      <c r="JI106" s="36"/>
      <c r="JJ106" s="36"/>
      <c r="JK106" s="36"/>
      <c r="JL106" s="36"/>
      <c r="JM106" s="36"/>
      <c r="JN106" s="36"/>
      <c r="JO106" s="36"/>
      <c r="JP106" s="36"/>
      <c r="JQ106" s="36"/>
      <c r="JR106" s="36"/>
      <c r="JS106" s="36"/>
      <c r="JT106" s="36"/>
      <c r="JU106" s="36"/>
      <c r="JV106" s="36"/>
      <c r="JW106" s="36"/>
      <c r="JX106" s="36"/>
      <c r="JY106" s="36"/>
      <c r="JZ106" s="36"/>
      <c r="KA106" s="36"/>
      <c r="KB106" s="36"/>
    </row>
    <row r="107" spans="1:288" s="101" customFormat="1" ht="76.5" hidden="1" x14ac:dyDescent="0.2">
      <c r="A107" s="105" t="s">
        <v>281</v>
      </c>
      <c r="B107" s="75" t="s">
        <v>283</v>
      </c>
      <c r="C107" s="97">
        <f>ROUNDDOWN('7990NTP-P'!$K$38-('7990NTP-P'!$K$38*0.1916),2)</f>
        <v>0</v>
      </c>
      <c r="D107" s="98">
        <f>'7990NTP-P'!C38</f>
        <v>0</v>
      </c>
      <c r="E107" s="108" t="s">
        <v>281</v>
      </c>
      <c r="F107" s="76" t="s">
        <v>283</v>
      </c>
      <c r="G107" s="97">
        <f>ROUNDDOWN('7990NTP-P'!$L$38-('7990NTP-P'!$L$38*0.1916),2)</f>
        <v>0</v>
      </c>
      <c r="H107" s="98">
        <f>'7990NTP-P'!D38</f>
        <v>0</v>
      </c>
      <c r="I107" s="104" t="s">
        <v>198</v>
      </c>
      <c r="J107" s="76" t="s">
        <v>202</v>
      </c>
      <c r="K107" s="97">
        <f>ROUNDDOWN('7990NTP-P'!$M$38-('7990NTP-P'!$M$38*0.1916),2)</f>
        <v>0</v>
      </c>
      <c r="L107" s="98">
        <f>'7990NTP-P'!E38</f>
        <v>0</v>
      </c>
      <c r="M107" s="104" t="s">
        <v>198</v>
      </c>
      <c r="N107" s="76" t="s">
        <v>202</v>
      </c>
      <c r="O107" s="405">
        <f>ROUNDDOWN('7990NTP-P'!N38-('7990NTP-P'!N38*0.1916),2)</f>
        <v>0</v>
      </c>
      <c r="P107" s="98">
        <f>'7990NTP-P'!F38</f>
        <v>0</v>
      </c>
      <c r="Q107" s="104" t="s">
        <v>198</v>
      </c>
      <c r="R107" s="76" t="s">
        <v>202</v>
      </c>
      <c r="S107" s="405">
        <f>ROUNDDOWN('7990NTP-P'!O38-('7990NTP-P'!O38*0.1916),2)</f>
        <v>0</v>
      </c>
      <c r="T107" s="98">
        <f>'7990NTP-P'!G38</f>
        <v>0</v>
      </c>
      <c r="U107" s="108" t="s">
        <v>281</v>
      </c>
      <c r="V107" s="76" t="s">
        <v>283</v>
      </c>
      <c r="W107" s="97">
        <f>ROUNDDOWN('7990NTP-P'!P38-('7990NTP-P'!P38*0.1916),2)</f>
        <v>0</v>
      </c>
      <c r="X107" s="98">
        <f>'7990NTP-P'!H38</f>
        <v>0</v>
      </c>
      <c r="Y107" s="104" t="s">
        <v>198</v>
      </c>
      <c r="Z107" s="76" t="s">
        <v>202</v>
      </c>
      <c r="AA107" s="97">
        <f>ROUNDDOWN('7990NTP-P'!Q38-('7990NTP-P'!Q38*0.1916),2)</f>
        <v>0</v>
      </c>
      <c r="AB107" s="98">
        <f>'7990NTP-P'!I38</f>
        <v>0</v>
      </c>
      <c r="AC107" s="78">
        <f t="shared" si="2"/>
        <v>0</v>
      </c>
      <c r="AD107" s="58"/>
      <c r="AE107" s="58"/>
      <c r="AF107" s="58"/>
      <c r="AG107" s="58"/>
      <c r="AH107" s="58"/>
      <c r="AI107" s="58"/>
      <c r="AJ107" s="58"/>
      <c r="AK107" s="58"/>
      <c r="AL107" s="58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  <c r="IW107" s="36"/>
      <c r="IX107" s="36"/>
      <c r="IY107" s="36"/>
      <c r="IZ107" s="36"/>
      <c r="JA107" s="36"/>
      <c r="JB107" s="36"/>
      <c r="JC107" s="36"/>
      <c r="JD107" s="36"/>
      <c r="JE107" s="36"/>
      <c r="JF107" s="36"/>
      <c r="JG107" s="36"/>
      <c r="JH107" s="36"/>
      <c r="JI107" s="36"/>
      <c r="JJ107" s="36"/>
      <c r="JK107" s="36"/>
      <c r="JL107" s="36"/>
      <c r="JM107" s="36"/>
      <c r="JN107" s="36"/>
      <c r="JO107" s="36"/>
      <c r="JP107" s="36"/>
      <c r="JQ107" s="36"/>
      <c r="JR107" s="36"/>
      <c r="JS107" s="36"/>
      <c r="JT107" s="36"/>
      <c r="JU107" s="36"/>
      <c r="JV107" s="36"/>
      <c r="JW107" s="36"/>
      <c r="JX107" s="36"/>
      <c r="JY107" s="36"/>
      <c r="JZ107" s="36"/>
      <c r="KA107" s="36"/>
      <c r="KB107" s="36"/>
    </row>
    <row r="108" spans="1:288" s="101" customFormat="1" ht="76.5" hidden="1" x14ac:dyDescent="0.2">
      <c r="A108" s="105" t="s">
        <v>282</v>
      </c>
      <c r="B108" s="75" t="s">
        <v>284</v>
      </c>
      <c r="C108" s="97">
        <f>ROUNDUP('7990NTP-P'!$K$38*0.1916,2)</f>
        <v>0</v>
      </c>
      <c r="D108" s="87"/>
      <c r="E108" s="108" t="s">
        <v>282</v>
      </c>
      <c r="F108" s="76" t="s">
        <v>284</v>
      </c>
      <c r="G108" s="97">
        <f>ROUNDUP('7990NTP-P'!$L$38*0.1916,2)</f>
        <v>0</v>
      </c>
      <c r="H108" s="87"/>
      <c r="I108" s="104" t="s">
        <v>199</v>
      </c>
      <c r="J108" s="76" t="s">
        <v>203</v>
      </c>
      <c r="K108" s="97">
        <f>ROUNDUP('7990NTP-P'!$M$38*0.1916,2)</f>
        <v>0</v>
      </c>
      <c r="L108" s="87"/>
      <c r="M108" s="104" t="s">
        <v>199</v>
      </c>
      <c r="N108" s="76" t="s">
        <v>203</v>
      </c>
      <c r="O108" s="405">
        <f>ROUNDUP('7990NTP-P'!N38*0.1916,2)</f>
        <v>0</v>
      </c>
      <c r="P108" s="111"/>
      <c r="Q108" s="104" t="s">
        <v>199</v>
      </c>
      <c r="R108" s="76" t="s">
        <v>203</v>
      </c>
      <c r="S108" s="405">
        <f>ROUNDUP('7990NTP-P'!O38*0.1916,2)</f>
        <v>0</v>
      </c>
      <c r="T108" s="111"/>
      <c r="U108" s="108" t="s">
        <v>282</v>
      </c>
      <c r="V108" s="76" t="s">
        <v>284</v>
      </c>
      <c r="W108" s="97">
        <f>ROUNDUP('7990NTP-P'!P38*0.1916,2)</f>
        <v>0</v>
      </c>
      <c r="X108" s="87"/>
      <c r="Y108" s="104" t="s">
        <v>199</v>
      </c>
      <c r="Z108" s="76" t="s">
        <v>203</v>
      </c>
      <c r="AA108" s="97">
        <f>ROUNDUP('7990NTP-P'!Q38*0.1916,2)</f>
        <v>0</v>
      </c>
      <c r="AB108" s="87"/>
      <c r="AC108" s="78">
        <f t="shared" si="2"/>
        <v>0</v>
      </c>
      <c r="AD108" s="58"/>
      <c r="AE108" s="58"/>
      <c r="AF108" s="58"/>
      <c r="AG108" s="58"/>
      <c r="AH108" s="58"/>
      <c r="AI108" s="58"/>
      <c r="AJ108" s="58"/>
      <c r="AK108" s="58"/>
      <c r="AL108" s="58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  <c r="IW108" s="36"/>
      <c r="IX108" s="36"/>
      <c r="IY108" s="36"/>
      <c r="IZ108" s="36"/>
      <c r="JA108" s="36"/>
      <c r="JB108" s="36"/>
      <c r="JC108" s="36"/>
      <c r="JD108" s="36"/>
      <c r="JE108" s="36"/>
      <c r="JF108" s="36"/>
      <c r="JG108" s="36"/>
      <c r="JH108" s="36"/>
      <c r="JI108" s="36"/>
      <c r="JJ108" s="36"/>
      <c r="JK108" s="36"/>
      <c r="JL108" s="36"/>
      <c r="JM108" s="36"/>
      <c r="JN108" s="36"/>
      <c r="JO108" s="36"/>
      <c r="JP108" s="36"/>
      <c r="JQ108" s="36"/>
      <c r="JR108" s="36"/>
      <c r="JS108" s="36"/>
      <c r="JT108" s="36"/>
      <c r="JU108" s="36"/>
      <c r="JV108" s="36"/>
      <c r="JW108" s="36"/>
      <c r="JX108" s="36"/>
      <c r="JY108" s="36"/>
      <c r="JZ108" s="36"/>
      <c r="KA108" s="36"/>
      <c r="KB108" s="36"/>
    </row>
    <row r="109" spans="1:288" s="101" customFormat="1" hidden="1" x14ac:dyDescent="0.2">
      <c r="A109" s="105"/>
      <c r="B109" s="75"/>
      <c r="C109" s="86"/>
      <c r="D109" s="87"/>
      <c r="E109" s="108"/>
      <c r="F109" s="76"/>
      <c r="G109" s="86"/>
      <c r="H109" s="87"/>
      <c r="I109" s="108"/>
      <c r="J109" s="109"/>
      <c r="K109" s="86"/>
      <c r="L109" s="87"/>
      <c r="M109" s="108"/>
      <c r="N109" s="110"/>
      <c r="O109" s="111"/>
      <c r="P109" s="111"/>
      <c r="Q109" s="112"/>
      <c r="R109" s="113"/>
      <c r="S109" s="111"/>
      <c r="T109" s="111"/>
      <c r="U109" s="112"/>
      <c r="V109" s="113"/>
      <c r="W109" s="97"/>
      <c r="X109" s="87"/>
      <c r="Y109" s="108"/>
      <c r="Z109" s="76"/>
      <c r="AA109" s="114"/>
      <c r="AB109" s="87"/>
      <c r="AC109" s="78"/>
      <c r="AD109" s="58"/>
      <c r="AE109" s="58"/>
      <c r="AF109" s="58"/>
      <c r="AG109" s="58"/>
      <c r="AH109" s="58"/>
      <c r="AI109" s="58"/>
      <c r="AJ109" s="58"/>
      <c r="AK109" s="58"/>
      <c r="AL109" s="58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  <c r="IW109" s="36"/>
      <c r="IX109" s="36"/>
      <c r="IY109" s="36"/>
      <c r="IZ109" s="36"/>
      <c r="JA109" s="36"/>
      <c r="JB109" s="36"/>
      <c r="JC109" s="36"/>
      <c r="JD109" s="36"/>
      <c r="JE109" s="36"/>
      <c r="JF109" s="36"/>
      <c r="JG109" s="36"/>
      <c r="JH109" s="36"/>
      <c r="JI109" s="36"/>
      <c r="JJ109" s="36"/>
      <c r="JK109" s="36"/>
      <c r="JL109" s="36"/>
      <c r="JM109" s="36"/>
      <c r="JN109" s="36"/>
      <c r="JO109" s="36"/>
      <c r="JP109" s="36"/>
      <c r="JQ109" s="36"/>
      <c r="JR109" s="36"/>
      <c r="JS109" s="36"/>
      <c r="JT109" s="36"/>
      <c r="JU109" s="36"/>
      <c r="JV109" s="36"/>
      <c r="JW109" s="36"/>
      <c r="JX109" s="36"/>
      <c r="JY109" s="36"/>
      <c r="JZ109" s="36"/>
      <c r="KA109" s="36"/>
      <c r="KB109" s="36"/>
    </row>
    <row r="110" spans="1:288" ht="38.25" hidden="1" x14ac:dyDescent="0.2">
      <c r="A110" s="74" t="s">
        <v>96</v>
      </c>
      <c r="B110" s="75" t="s">
        <v>97</v>
      </c>
      <c r="C110" s="97">
        <f>SUM('7990NTP-P'!$K$39*1)</f>
        <v>0</v>
      </c>
      <c r="D110" s="98">
        <f>'7990NTP-P'!$C$39</f>
        <v>0</v>
      </c>
      <c r="E110" s="74" t="s">
        <v>96</v>
      </c>
      <c r="F110" s="76" t="s">
        <v>97</v>
      </c>
      <c r="G110" s="97">
        <f>SUM('7990NTP-P'!$L$39*1)</f>
        <v>0</v>
      </c>
      <c r="H110" s="98">
        <f>'7990NTP-P'!$D$39</f>
        <v>0</v>
      </c>
      <c r="I110" s="74" t="s">
        <v>96</v>
      </c>
      <c r="J110" s="76" t="s">
        <v>97</v>
      </c>
      <c r="K110" s="97">
        <f>SUM('7990NTP-P'!$M$39*1)</f>
        <v>0</v>
      </c>
      <c r="L110" s="98">
        <f>'7990NTP-P'!E39</f>
        <v>0</v>
      </c>
      <c r="M110" s="74" t="s">
        <v>96</v>
      </c>
      <c r="N110" s="76" t="s">
        <v>97</v>
      </c>
      <c r="O110" s="405">
        <f>SUM('7990NTP-P'!N39*1)</f>
        <v>0</v>
      </c>
      <c r="P110" s="98">
        <f>'7990NTP-P'!F39</f>
        <v>0</v>
      </c>
      <c r="Q110" s="74" t="s">
        <v>96</v>
      </c>
      <c r="R110" s="76" t="s">
        <v>97</v>
      </c>
      <c r="S110" s="405">
        <f>SUM('7990NTP-P'!O39*1)</f>
        <v>0</v>
      </c>
      <c r="T110" s="98">
        <f>'7990NTP-P'!G39</f>
        <v>0</v>
      </c>
      <c r="U110" s="74" t="s">
        <v>96</v>
      </c>
      <c r="V110" s="76" t="s">
        <v>97</v>
      </c>
      <c r="W110" s="97">
        <f>SUM('7990NTP-P'!P39*1)</f>
        <v>0</v>
      </c>
      <c r="X110" s="98">
        <f>'7990NTP-P'!H39</f>
        <v>0</v>
      </c>
      <c r="Y110" s="74" t="s">
        <v>96</v>
      </c>
      <c r="Z110" s="76" t="s">
        <v>97</v>
      </c>
      <c r="AA110" s="97">
        <f>SUM('7990NTP-P'!Q39*1)</f>
        <v>0</v>
      </c>
      <c r="AB110" s="98">
        <f>'7990NTP-P'!I39</f>
        <v>0</v>
      </c>
      <c r="AC110" s="78">
        <f t="shared" si="2"/>
        <v>0</v>
      </c>
      <c r="AD110" s="64"/>
      <c r="AE110" s="65"/>
      <c r="AF110" s="65"/>
      <c r="AG110" s="65"/>
    </row>
    <row r="111" spans="1:288" s="101" customFormat="1" hidden="1" x14ac:dyDescent="0.2">
      <c r="A111" s="103"/>
      <c r="B111" s="75"/>
      <c r="C111" s="86"/>
      <c r="D111" s="87"/>
      <c r="E111" s="104"/>
      <c r="F111" s="76"/>
      <c r="G111" s="86"/>
      <c r="H111" s="87"/>
      <c r="I111" s="104"/>
      <c r="J111" s="76"/>
      <c r="K111" s="86"/>
      <c r="L111" s="87"/>
      <c r="M111" s="104"/>
      <c r="N111" s="76"/>
      <c r="O111" s="111"/>
      <c r="P111" s="111"/>
      <c r="Q111" s="104"/>
      <c r="R111" s="76"/>
      <c r="S111" s="111"/>
      <c r="T111" s="111"/>
      <c r="U111" s="104"/>
      <c r="V111" s="76"/>
      <c r="W111" s="97"/>
      <c r="X111" s="87"/>
      <c r="Y111" s="104"/>
      <c r="Z111" s="76"/>
      <c r="AA111" s="114"/>
      <c r="AB111" s="87"/>
      <c r="AC111" s="78"/>
      <c r="AD111" s="58"/>
      <c r="AE111" s="58"/>
      <c r="AF111" s="58"/>
      <c r="AG111" s="58"/>
      <c r="AH111" s="58"/>
      <c r="AI111" s="58"/>
      <c r="AJ111" s="58"/>
      <c r="AK111" s="58"/>
      <c r="AL111" s="58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  <c r="IW111" s="36"/>
      <c r="IX111" s="36"/>
      <c r="IY111" s="36"/>
      <c r="IZ111" s="36"/>
      <c r="JA111" s="36"/>
      <c r="JB111" s="36"/>
      <c r="JC111" s="36"/>
      <c r="JD111" s="36"/>
      <c r="JE111" s="36"/>
      <c r="JF111" s="36"/>
      <c r="JG111" s="36"/>
      <c r="JH111" s="36"/>
      <c r="JI111" s="36"/>
      <c r="JJ111" s="36"/>
      <c r="JK111" s="36"/>
      <c r="JL111" s="36"/>
      <c r="JM111" s="36"/>
      <c r="JN111" s="36"/>
      <c r="JO111" s="36"/>
      <c r="JP111" s="36"/>
      <c r="JQ111" s="36"/>
      <c r="JR111" s="36"/>
      <c r="JS111" s="36"/>
      <c r="JT111" s="36"/>
      <c r="JU111" s="36"/>
      <c r="JV111" s="36"/>
      <c r="JW111" s="36"/>
      <c r="JX111" s="36"/>
      <c r="JY111" s="36"/>
      <c r="JZ111" s="36"/>
      <c r="KA111" s="36"/>
      <c r="KB111" s="36"/>
    </row>
    <row r="112" spans="1:288" ht="38.25" hidden="1" x14ac:dyDescent="0.2">
      <c r="A112" s="74" t="s">
        <v>98</v>
      </c>
      <c r="B112" s="75" t="s">
        <v>91</v>
      </c>
      <c r="C112" s="97">
        <f>SUM('7990NTP-P'!$K$40*1)</f>
        <v>0</v>
      </c>
      <c r="D112" s="98">
        <f>'7990NTP-P'!$C$40</f>
        <v>0</v>
      </c>
      <c r="E112" s="74" t="s">
        <v>98</v>
      </c>
      <c r="F112" s="76" t="s">
        <v>91</v>
      </c>
      <c r="G112" s="97">
        <f>SUM('7990NTP-P'!$L$40*1)</f>
        <v>0</v>
      </c>
      <c r="H112" s="98">
        <f>'7990NTP-P'!$D$40</f>
        <v>0</v>
      </c>
      <c r="I112" s="74" t="s">
        <v>98</v>
      </c>
      <c r="J112" s="76" t="s">
        <v>91</v>
      </c>
      <c r="K112" s="97">
        <f>SUM('7990NTP-P'!$M$40*1)</f>
        <v>0</v>
      </c>
      <c r="L112" s="98">
        <f>'7990NTP-P'!E40</f>
        <v>0</v>
      </c>
      <c r="M112" s="74" t="s">
        <v>98</v>
      </c>
      <c r="N112" s="76" t="s">
        <v>91</v>
      </c>
      <c r="O112" s="405">
        <f>SUM('7990NTP-P'!N40*1)</f>
        <v>0</v>
      </c>
      <c r="P112" s="98">
        <f>'7990NTP-P'!F40</f>
        <v>0</v>
      </c>
      <c r="Q112" s="74" t="s">
        <v>98</v>
      </c>
      <c r="R112" s="76" t="s">
        <v>91</v>
      </c>
      <c r="S112" s="405">
        <f>SUM('7990NTP-P'!O40*1)</f>
        <v>0</v>
      </c>
      <c r="T112" s="98">
        <f>'7990NTP-P'!G40</f>
        <v>0</v>
      </c>
      <c r="U112" s="74" t="s">
        <v>98</v>
      </c>
      <c r="V112" s="76" t="s">
        <v>91</v>
      </c>
      <c r="W112" s="97">
        <f>SUM('7990NTP-P'!P40*1)</f>
        <v>0</v>
      </c>
      <c r="X112" s="98">
        <f>'7990NTP-P'!H40</f>
        <v>0</v>
      </c>
      <c r="Y112" s="74" t="s">
        <v>98</v>
      </c>
      <c r="Z112" s="76" t="s">
        <v>91</v>
      </c>
      <c r="AA112" s="97">
        <f>SUM('7990NTP-P'!Q40*1)</f>
        <v>0</v>
      </c>
      <c r="AB112" s="98">
        <f>'7990NTP-P'!I40</f>
        <v>0</v>
      </c>
      <c r="AC112" s="78">
        <f t="shared" si="2"/>
        <v>0</v>
      </c>
      <c r="AD112" s="58"/>
      <c r="AE112" s="58"/>
      <c r="AF112" s="58"/>
      <c r="AG112" s="58"/>
      <c r="AH112" s="58"/>
      <c r="AI112" s="58"/>
      <c r="AJ112" s="58"/>
      <c r="AK112" s="58"/>
      <c r="AL112" s="58"/>
    </row>
    <row r="113" spans="1:288" s="101" customFormat="1" hidden="1" x14ac:dyDescent="0.2">
      <c r="A113" s="103"/>
      <c r="B113" s="75"/>
      <c r="C113" s="86"/>
      <c r="D113" s="87"/>
      <c r="E113" s="104"/>
      <c r="F113" s="76"/>
      <c r="G113" s="86"/>
      <c r="H113" s="87"/>
      <c r="I113" s="104"/>
      <c r="J113" s="76"/>
      <c r="K113" s="86"/>
      <c r="L113" s="87"/>
      <c r="M113" s="104"/>
      <c r="N113" s="76"/>
      <c r="O113" s="111"/>
      <c r="P113" s="111"/>
      <c r="Q113" s="104"/>
      <c r="R113" s="76"/>
      <c r="S113" s="111"/>
      <c r="T113" s="111"/>
      <c r="U113" s="104"/>
      <c r="V113" s="76"/>
      <c r="W113" s="97"/>
      <c r="X113" s="87"/>
      <c r="Y113" s="104"/>
      <c r="Z113" s="76"/>
      <c r="AA113" s="114"/>
      <c r="AB113" s="87"/>
      <c r="AC113" s="78"/>
      <c r="AD113" s="58"/>
      <c r="AE113" s="58"/>
      <c r="AF113" s="58"/>
      <c r="AG113" s="58"/>
      <c r="AH113" s="58"/>
      <c r="AI113" s="58"/>
      <c r="AJ113" s="58"/>
      <c r="AK113" s="58"/>
      <c r="AL113" s="58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  <c r="IW113" s="36"/>
      <c r="IX113" s="36"/>
      <c r="IY113" s="36"/>
      <c r="IZ113" s="36"/>
      <c r="JA113" s="36"/>
      <c r="JB113" s="36"/>
      <c r="JC113" s="36"/>
      <c r="JD113" s="36"/>
      <c r="JE113" s="36"/>
      <c r="JF113" s="36"/>
      <c r="JG113" s="36"/>
      <c r="JH113" s="36"/>
      <c r="JI113" s="36"/>
      <c r="JJ113" s="36"/>
      <c r="JK113" s="36"/>
      <c r="JL113" s="36"/>
      <c r="JM113" s="36"/>
      <c r="JN113" s="36"/>
      <c r="JO113" s="36"/>
      <c r="JP113" s="36"/>
      <c r="JQ113" s="36"/>
      <c r="JR113" s="36"/>
      <c r="JS113" s="36"/>
      <c r="JT113" s="36"/>
      <c r="JU113" s="36"/>
      <c r="JV113" s="36"/>
      <c r="JW113" s="36"/>
      <c r="JX113" s="36"/>
      <c r="JY113" s="36"/>
      <c r="JZ113" s="36"/>
      <c r="KA113" s="36"/>
      <c r="KB113" s="36"/>
    </row>
    <row r="114" spans="1:288" ht="51" hidden="1" x14ac:dyDescent="0.2">
      <c r="A114" s="74" t="s">
        <v>99</v>
      </c>
      <c r="B114" s="75" t="s">
        <v>100</v>
      </c>
      <c r="C114" s="97" t="e">
        <f>SUM('7990NTP-P'!#REF!*1)</f>
        <v>#REF!</v>
      </c>
      <c r="D114" s="98" t="e">
        <f>'7990NTP-P'!#REF!</f>
        <v>#REF!</v>
      </c>
      <c r="E114" s="74" t="s">
        <v>99</v>
      </c>
      <c r="F114" s="76" t="s">
        <v>100</v>
      </c>
      <c r="G114" s="97" t="e">
        <f>SUM('7990NTP-P'!#REF!*1)</f>
        <v>#REF!</v>
      </c>
      <c r="H114" s="98" t="e">
        <f>'7990NTP-P'!#REF!</f>
        <v>#REF!</v>
      </c>
      <c r="I114" s="74" t="s">
        <v>99</v>
      </c>
      <c r="J114" s="76" t="s">
        <v>100</v>
      </c>
      <c r="K114" s="97" t="e">
        <f>SUM('7990NTP-P'!#REF!*1)</f>
        <v>#REF!</v>
      </c>
      <c r="L114" s="98" t="e">
        <f>'7990NTP-P'!#REF!</f>
        <v>#REF!</v>
      </c>
      <c r="M114" s="74" t="s">
        <v>99</v>
      </c>
      <c r="N114" s="76" t="s">
        <v>100</v>
      </c>
      <c r="O114" s="405" t="e">
        <f>SUM('7990NTP-P'!#REF!*1)</f>
        <v>#REF!</v>
      </c>
      <c r="P114" s="98" t="e">
        <f>'7990NTP-P'!#REF!</f>
        <v>#REF!</v>
      </c>
      <c r="Q114" s="74" t="s">
        <v>99</v>
      </c>
      <c r="R114" s="76" t="s">
        <v>100</v>
      </c>
      <c r="S114" s="405" t="e">
        <f>SUM('7990NTP-P'!#REF!*1)</f>
        <v>#REF!</v>
      </c>
      <c r="T114" s="98" t="e">
        <f>'7990NTP-P'!#REF!</f>
        <v>#REF!</v>
      </c>
      <c r="U114" s="74" t="s">
        <v>99</v>
      </c>
      <c r="V114" s="76" t="s">
        <v>100</v>
      </c>
      <c r="W114" s="97" t="e">
        <f>SUM('7990NTP-P'!#REF!*1)</f>
        <v>#REF!</v>
      </c>
      <c r="X114" s="98" t="e">
        <f>'7990NTP-P'!#REF!</f>
        <v>#REF!</v>
      </c>
      <c r="Y114" s="74" t="s">
        <v>99</v>
      </c>
      <c r="Z114" s="76" t="s">
        <v>100</v>
      </c>
      <c r="AA114" s="97" t="e">
        <f>SUM('7990NTP-P'!#REF!*1)</f>
        <v>#REF!</v>
      </c>
      <c r="AB114" s="98" t="e">
        <f>'7990NTP-P'!#REF!</f>
        <v>#REF!</v>
      </c>
      <c r="AC114" s="78" t="e">
        <f t="shared" si="2"/>
        <v>#REF!</v>
      </c>
      <c r="AD114" s="58"/>
      <c r="AE114" s="58"/>
      <c r="AF114" s="58"/>
      <c r="AG114" s="58"/>
      <c r="AH114" s="58"/>
      <c r="AI114" s="58"/>
      <c r="AJ114" s="58"/>
      <c r="AK114" s="58"/>
      <c r="AL114" s="58"/>
    </row>
    <row r="115" spans="1:288" s="101" customFormat="1" hidden="1" x14ac:dyDescent="0.2">
      <c r="A115" s="103"/>
      <c r="B115" s="75"/>
      <c r="C115" s="86"/>
      <c r="D115" s="87"/>
      <c r="E115" s="104"/>
      <c r="F115" s="76"/>
      <c r="G115" s="86"/>
      <c r="H115" s="87"/>
      <c r="I115" s="104"/>
      <c r="J115" s="76"/>
      <c r="K115" s="86"/>
      <c r="L115" s="87"/>
      <c r="M115" s="104"/>
      <c r="N115" s="76"/>
      <c r="O115" s="111"/>
      <c r="P115" s="111"/>
      <c r="Q115" s="104"/>
      <c r="R115" s="76"/>
      <c r="S115" s="111"/>
      <c r="T115" s="111"/>
      <c r="U115" s="104"/>
      <c r="V115" s="76"/>
      <c r="W115" s="97"/>
      <c r="X115" s="87"/>
      <c r="Y115" s="104"/>
      <c r="Z115" s="76"/>
      <c r="AA115" s="114"/>
      <c r="AB115" s="87"/>
      <c r="AC115" s="78"/>
      <c r="AD115" s="58"/>
      <c r="AE115" s="58"/>
      <c r="AF115" s="58"/>
      <c r="AG115" s="58"/>
      <c r="AH115" s="58"/>
      <c r="AI115" s="58"/>
      <c r="AJ115" s="58"/>
      <c r="AK115" s="58"/>
      <c r="AL115" s="58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  <c r="IW115" s="36"/>
      <c r="IX115" s="36"/>
      <c r="IY115" s="36"/>
      <c r="IZ115" s="36"/>
      <c r="JA115" s="36"/>
      <c r="JB115" s="36"/>
      <c r="JC115" s="36"/>
      <c r="JD115" s="36"/>
      <c r="JE115" s="36"/>
      <c r="JF115" s="36"/>
      <c r="JG115" s="36"/>
      <c r="JH115" s="36"/>
      <c r="JI115" s="36"/>
      <c r="JJ115" s="36"/>
      <c r="JK115" s="36"/>
      <c r="JL115" s="36"/>
      <c r="JM115" s="36"/>
      <c r="JN115" s="36"/>
      <c r="JO115" s="36"/>
      <c r="JP115" s="36"/>
      <c r="JQ115" s="36"/>
      <c r="JR115" s="36"/>
      <c r="JS115" s="36"/>
      <c r="JT115" s="36"/>
      <c r="JU115" s="36"/>
      <c r="JV115" s="36"/>
      <c r="JW115" s="36"/>
      <c r="JX115" s="36"/>
      <c r="JY115" s="36"/>
      <c r="JZ115" s="36"/>
      <c r="KA115" s="36"/>
      <c r="KB115" s="36"/>
    </row>
    <row r="116" spans="1:288" ht="51" hidden="1" x14ac:dyDescent="0.2">
      <c r="A116" s="74" t="s">
        <v>101</v>
      </c>
      <c r="B116" s="75" t="s">
        <v>102</v>
      </c>
      <c r="C116" s="97">
        <f>SUM('7990NTP-P'!$K$41*1)</f>
        <v>0</v>
      </c>
      <c r="D116" s="98">
        <f>'7990NTP-P'!$C$41</f>
        <v>0</v>
      </c>
      <c r="E116" s="74" t="s">
        <v>101</v>
      </c>
      <c r="F116" s="76" t="s">
        <v>102</v>
      </c>
      <c r="G116" s="97">
        <f>SUM('7990NTP-P'!$L$41*1)</f>
        <v>0</v>
      </c>
      <c r="H116" s="98">
        <f>'7990NTP-P'!$D$41</f>
        <v>0</v>
      </c>
      <c r="I116" s="74" t="s">
        <v>101</v>
      </c>
      <c r="J116" s="76" t="s">
        <v>102</v>
      </c>
      <c r="K116" s="97">
        <f>SUM('7990NTP-P'!$M$41*1)</f>
        <v>0</v>
      </c>
      <c r="L116" s="98">
        <f>'7990NTP-P'!E41</f>
        <v>0</v>
      </c>
      <c r="M116" s="74" t="s">
        <v>101</v>
      </c>
      <c r="N116" s="76" t="s">
        <v>102</v>
      </c>
      <c r="O116" s="405">
        <f>SUM('7990NTP-P'!N41*1)</f>
        <v>0</v>
      </c>
      <c r="P116" s="98">
        <f>'7990NTP-P'!F41</f>
        <v>0</v>
      </c>
      <c r="Q116" s="74" t="s">
        <v>101</v>
      </c>
      <c r="R116" s="76" t="s">
        <v>102</v>
      </c>
      <c r="S116" s="405">
        <f>SUM('7990NTP-P'!O41*1)</f>
        <v>0</v>
      </c>
      <c r="T116" s="98">
        <f>'7990NTP-P'!G41</f>
        <v>0</v>
      </c>
      <c r="U116" s="74" t="s">
        <v>101</v>
      </c>
      <c r="V116" s="76" t="s">
        <v>102</v>
      </c>
      <c r="W116" s="97">
        <f>SUM('7990NTP-P'!P41*1)</f>
        <v>0</v>
      </c>
      <c r="X116" s="98">
        <f>'7990NTP-P'!H41</f>
        <v>0</v>
      </c>
      <c r="Y116" s="74" t="s">
        <v>101</v>
      </c>
      <c r="Z116" s="76" t="s">
        <v>102</v>
      </c>
      <c r="AA116" s="97">
        <f>SUM('7990NTP-P'!Q41*1)</f>
        <v>0</v>
      </c>
      <c r="AB116" s="98">
        <f>'7990NTP-P'!I41</f>
        <v>0</v>
      </c>
      <c r="AC116" s="78">
        <f t="shared" si="2"/>
        <v>0</v>
      </c>
      <c r="AD116" s="58"/>
      <c r="AE116" s="58"/>
      <c r="AF116" s="58"/>
      <c r="AG116" s="58"/>
      <c r="AH116" s="58"/>
      <c r="AI116" s="58"/>
      <c r="AJ116" s="58"/>
      <c r="AK116" s="58"/>
      <c r="AL116" s="58"/>
    </row>
    <row r="117" spans="1:288" s="101" customFormat="1" hidden="1" x14ac:dyDescent="0.2">
      <c r="A117" s="103"/>
      <c r="B117" s="75"/>
      <c r="C117" s="86"/>
      <c r="D117" s="87"/>
      <c r="E117" s="104"/>
      <c r="F117" s="76"/>
      <c r="G117" s="86"/>
      <c r="H117" s="87"/>
      <c r="I117" s="104"/>
      <c r="J117" s="76"/>
      <c r="K117" s="86"/>
      <c r="L117" s="87"/>
      <c r="M117" s="104"/>
      <c r="N117" s="76"/>
      <c r="O117" s="111"/>
      <c r="P117" s="111"/>
      <c r="Q117" s="104"/>
      <c r="R117" s="76"/>
      <c r="S117" s="111"/>
      <c r="T117" s="111"/>
      <c r="U117" s="104"/>
      <c r="V117" s="76"/>
      <c r="W117" s="97"/>
      <c r="X117" s="87"/>
      <c r="Y117" s="104"/>
      <c r="Z117" s="76"/>
      <c r="AA117" s="114"/>
      <c r="AB117" s="87"/>
      <c r="AC117" s="78"/>
      <c r="AD117" s="58"/>
      <c r="AE117" s="58"/>
      <c r="AF117" s="58"/>
      <c r="AG117" s="58"/>
      <c r="AH117" s="58"/>
      <c r="AI117" s="58"/>
      <c r="AJ117" s="58"/>
      <c r="AK117" s="58"/>
      <c r="AL117" s="58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  <c r="IW117" s="36"/>
      <c r="IX117" s="36"/>
      <c r="IY117" s="36"/>
      <c r="IZ117" s="36"/>
      <c r="JA117" s="36"/>
      <c r="JB117" s="36"/>
      <c r="JC117" s="36"/>
      <c r="JD117" s="36"/>
      <c r="JE117" s="36"/>
      <c r="JF117" s="36"/>
      <c r="JG117" s="36"/>
      <c r="JH117" s="36"/>
      <c r="JI117" s="36"/>
      <c r="JJ117" s="36"/>
      <c r="JK117" s="36"/>
      <c r="JL117" s="36"/>
      <c r="JM117" s="36"/>
      <c r="JN117" s="36"/>
      <c r="JO117" s="36"/>
      <c r="JP117" s="36"/>
      <c r="JQ117" s="36"/>
      <c r="JR117" s="36"/>
      <c r="JS117" s="36"/>
      <c r="JT117" s="36"/>
      <c r="JU117" s="36"/>
      <c r="JV117" s="36"/>
      <c r="JW117" s="36"/>
      <c r="JX117" s="36"/>
      <c r="JY117" s="36"/>
      <c r="JZ117" s="36"/>
      <c r="KA117" s="36"/>
      <c r="KB117" s="36"/>
    </row>
    <row r="118" spans="1:288" ht="76.5" hidden="1" x14ac:dyDescent="0.2">
      <c r="A118" s="74" t="s">
        <v>112</v>
      </c>
      <c r="B118" s="75" t="s">
        <v>111</v>
      </c>
      <c r="C118" s="97">
        <f>SUM('7990NTP-P'!$K$42*1)</f>
        <v>0</v>
      </c>
      <c r="D118" s="98">
        <f>'7990NTP-P'!$C$42</f>
        <v>0</v>
      </c>
      <c r="E118" s="74" t="s">
        <v>112</v>
      </c>
      <c r="F118" s="76" t="s">
        <v>111</v>
      </c>
      <c r="G118" s="97">
        <f>SUM('7990NTP-P'!$L$42*1)</f>
        <v>0</v>
      </c>
      <c r="H118" s="98">
        <f>'7990NTP-P'!$D$42</f>
        <v>0</v>
      </c>
      <c r="I118" s="74" t="s">
        <v>112</v>
      </c>
      <c r="J118" s="76" t="s">
        <v>111</v>
      </c>
      <c r="K118" s="97">
        <f>SUM('7990NTP-P'!$M$42*1)</f>
        <v>0</v>
      </c>
      <c r="L118" s="98">
        <f>'7990NTP-P'!E42</f>
        <v>0</v>
      </c>
      <c r="M118" s="74" t="s">
        <v>112</v>
      </c>
      <c r="N118" s="76" t="s">
        <v>111</v>
      </c>
      <c r="O118" s="405">
        <f>SUM('7990NTP-P'!N42*1)</f>
        <v>0</v>
      </c>
      <c r="P118" s="98">
        <f>'7990NTP-P'!F42</f>
        <v>0</v>
      </c>
      <c r="Q118" s="74" t="s">
        <v>112</v>
      </c>
      <c r="R118" s="76" t="s">
        <v>111</v>
      </c>
      <c r="S118" s="405">
        <f>SUM('7990NTP-P'!O42*1)</f>
        <v>0</v>
      </c>
      <c r="T118" s="98">
        <f>'7990NTP-P'!G42</f>
        <v>0</v>
      </c>
      <c r="U118" s="74" t="s">
        <v>112</v>
      </c>
      <c r="V118" s="76" t="s">
        <v>111</v>
      </c>
      <c r="W118" s="97">
        <f>SUM('7990NTP-P'!P42*1)</f>
        <v>0</v>
      </c>
      <c r="X118" s="98">
        <f>'7990NTP-P'!H42</f>
        <v>0</v>
      </c>
      <c r="Y118" s="74" t="s">
        <v>112</v>
      </c>
      <c r="Z118" s="76" t="s">
        <v>111</v>
      </c>
      <c r="AA118" s="97">
        <f>SUM('7990NTP-P'!Q42*1)</f>
        <v>0</v>
      </c>
      <c r="AB118" s="98">
        <f>'7990NTP-P'!I42</f>
        <v>0</v>
      </c>
      <c r="AC118" s="78">
        <f t="shared" si="2"/>
        <v>0</v>
      </c>
      <c r="AD118" s="58"/>
      <c r="AE118" s="58"/>
      <c r="AF118" s="58"/>
      <c r="AG118" s="58"/>
      <c r="AH118" s="58"/>
      <c r="AI118" s="58"/>
      <c r="AJ118" s="58"/>
      <c r="AK118" s="58"/>
      <c r="AL118" s="58"/>
    </row>
    <row r="119" spans="1:288" s="101" customFormat="1" hidden="1" x14ac:dyDescent="0.2">
      <c r="A119" s="103"/>
      <c r="B119" s="75"/>
      <c r="C119" s="86"/>
      <c r="D119" s="87"/>
      <c r="E119" s="104"/>
      <c r="F119" s="76"/>
      <c r="G119" s="86"/>
      <c r="H119" s="87"/>
      <c r="I119" s="104"/>
      <c r="J119" s="76"/>
      <c r="K119" s="86"/>
      <c r="L119" s="87"/>
      <c r="M119" s="104"/>
      <c r="N119" s="76"/>
      <c r="O119" s="111"/>
      <c r="P119" s="111"/>
      <c r="Q119" s="104"/>
      <c r="R119" s="76"/>
      <c r="S119" s="111"/>
      <c r="T119" s="111"/>
      <c r="U119" s="104"/>
      <c r="V119" s="76"/>
      <c r="W119" s="97"/>
      <c r="X119" s="87"/>
      <c r="Y119" s="104"/>
      <c r="Z119" s="76"/>
      <c r="AA119" s="114"/>
      <c r="AB119" s="87"/>
      <c r="AC119" s="78"/>
      <c r="AD119" s="58"/>
      <c r="AE119" s="58"/>
      <c r="AF119" s="58"/>
      <c r="AG119" s="58"/>
      <c r="AH119" s="58"/>
      <c r="AI119" s="58"/>
      <c r="AJ119" s="58"/>
      <c r="AK119" s="58"/>
      <c r="AL119" s="58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  <c r="IW119" s="36"/>
      <c r="IX119" s="36"/>
      <c r="IY119" s="36"/>
      <c r="IZ119" s="36"/>
      <c r="JA119" s="36"/>
      <c r="JB119" s="36"/>
      <c r="JC119" s="36"/>
      <c r="JD119" s="36"/>
      <c r="JE119" s="36"/>
      <c r="JF119" s="36"/>
      <c r="JG119" s="36"/>
      <c r="JH119" s="36"/>
      <c r="JI119" s="36"/>
      <c r="JJ119" s="36"/>
      <c r="JK119" s="36"/>
      <c r="JL119" s="36"/>
      <c r="JM119" s="36"/>
      <c r="JN119" s="36"/>
      <c r="JO119" s="36"/>
      <c r="JP119" s="36"/>
      <c r="JQ119" s="36"/>
      <c r="JR119" s="36"/>
      <c r="JS119" s="36"/>
      <c r="JT119" s="36"/>
      <c r="JU119" s="36"/>
      <c r="JV119" s="36"/>
      <c r="JW119" s="36"/>
      <c r="JX119" s="36"/>
      <c r="JY119" s="36"/>
      <c r="JZ119" s="36"/>
      <c r="KA119" s="36"/>
      <c r="KB119" s="36"/>
    </row>
    <row r="120" spans="1:288" ht="63.75" hidden="1" x14ac:dyDescent="0.2">
      <c r="A120" s="74" t="s">
        <v>103</v>
      </c>
      <c r="B120" s="75" t="s">
        <v>104</v>
      </c>
      <c r="C120" s="97">
        <f>SUM('7990NTP-P'!$K$43*1)</f>
        <v>0</v>
      </c>
      <c r="D120" s="98">
        <f>'7990NTP-P'!$C$43</f>
        <v>0</v>
      </c>
      <c r="E120" s="74" t="s">
        <v>103</v>
      </c>
      <c r="F120" s="76" t="s">
        <v>104</v>
      </c>
      <c r="G120" s="97">
        <f>SUM('7990NTP-P'!$L$43*1)</f>
        <v>0</v>
      </c>
      <c r="H120" s="98">
        <f>'7990NTP-P'!$D$43</f>
        <v>0</v>
      </c>
      <c r="I120" s="74" t="s">
        <v>103</v>
      </c>
      <c r="J120" s="76" t="s">
        <v>104</v>
      </c>
      <c r="K120" s="97">
        <f>SUM('7990NTP-P'!$M$43*1)</f>
        <v>0</v>
      </c>
      <c r="L120" s="98">
        <f>'7990NTP-P'!E43</f>
        <v>0</v>
      </c>
      <c r="M120" s="74" t="s">
        <v>103</v>
      </c>
      <c r="N120" s="76" t="s">
        <v>104</v>
      </c>
      <c r="O120" s="405">
        <f>SUM('7990NTP-P'!N43*1)</f>
        <v>0</v>
      </c>
      <c r="P120" s="98">
        <f>'7990NTP-P'!F43</f>
        <v>0</v>
      </c>
      <c r="Q120" s="74" t="s">
        <v>103</v>
      </c>
      <c r="R120" s="76" t="s">
        <v>104</v>
      </c>
      <c r="S120" s="405">
        <f>SUM('7990NTP-P'!O43*1)</f>
        <v>0</v>
      </c>
      <c r="T120" s="98">
        <f>'7990NTP-P'!G43</f>
        <v>0</v>
      </c>
      <c r="U120" s="74" t="s">
        <v>103</v>
      </c>
      <c r="V120" s="76" t="s">
        <v>104</v>
      </c>
      <c r="W120" s="97">
        <f>SUM('7990NTP-P'!P43*1)</f>
        <v>0</v>
      </c>
      <c r="X120" s="98">
        <f>'7990NTP-P'!H43</f>
        <v>0</v>
      </c>
      <c r="Y120" s="74" t="s">
        <v>103</v>
      </c>
      <c r="Z120" s="76" t="s">
        <v>104</v>
      </c>
      <c r="AA120" s="97">
        <f>SUM('7990NTP-P'!Q43*1)</f>
        <v>0</v>
      </c>
      <c r="AB120" s="98">
        <f>'7990NTP-P'!I43</f>
        <v>0</v>
      </c>
      <c r="AC120" s="78">
        <f t="shared" si="2"/>
        <v>0</v>
      </c>
      <c r="AD120" s="58"/>
      <c r="AE120" s="58"/>
      <c r="AF120" s="58"/>
      <c r="AG120" s="58"/>
      <c r="AH120" s="58"/>
      <c r="AI120" s="58"/>
      <c r="AJ120" s="58"/>
      <c r="AK120" s="58"/>
      <c r="AL120" s="58"/>
    </row>
    <row r="121" spans="1:288" s="101" customFormat="1" hidden="1" x14ac:dyDescent="0.2">
      <c r="A121" s="103"/>
      <c r="B121" s="75"/>
      <c r="C121" s="86"/>
      <c r="D121" s="87"/>
      <c r="E121" s="104"/>
      <c r="F121" s="76"/>
      <c r="G121" s="86"/>
      <c r="H121" s="87"/>
      <c r="I121" s="104"/>
      <c r="J121" s="76"/>
      <c r="K121" s="86"/>
      <c r="L121" s="87"/>
      <c r="M121" s="104"/>
      <c r="N121" s="76"/>
      <c r="O121" s="111"/>
      <c r="P121" s="111"/>
      <c r="Q121" s="104"/>
      <c r="R121" s="76"/>
      <c r="S121" s="111"/>
      <c r="T121" s="111"/>
      <c r="U121" s="104"/>
      <c r="V121" s="76"/>
      <c r="W121" s="97"/>
      <c r="X121" s="87"/>
      <c r="Y121" s="104"/>
      <c r="Z121" s="76"/>
      <c r="AA121" s="114"/>
      <c r="AB121" s="87"/>
      <c r="AC121" s="78"/>
      <c r="AD121" s="58"/>
      <c r="AE121" s="58"/>
      <c r="AF121" s="58"/>
      <c r="AG121" s="58"/>
      <c r="AH121" s="58"/>
      <c r="AI121" s="58"/>
      <c r="AJ121" s="58"/>
      <c r="AK121" s="58"/>
      <c r="AL121" s="58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  <c r="IW121" s="36"/>
      <c r="IX121" s="36"/>
      <c r="IY121" s="36"/>
      <c r="IZ121" s="36"/>
      <c r="JA121" s="36"/>
      <c r="JB121" s="36"/>
      <c r="JC121" s="36"/>
      <c r="JD121" s="36"/>
      <c r="JE121" s="36"/>
      <c r="JF121" s="36"/>
      <c r="JG121" s="36"/>
      <c r="JH121" s="36"/>
      <c r="JI121" s="36"/>
      <c r="JJ121" s="36"/>
      <c r="JK121" s="36"/>
      <c r="JL121" s="36"/>
      <c r="JM121" s="36"/>
      <c r="JN121" s="36"/>
      <c r="JO121" s="36"/>
      <c r="JP121" s="36"/>
      <c r="JQ121" s="36"/>
      <c r="JR121" s="36"/>
      <c r="JS121" s="36"/>
      <c r="JT121" s="36"/>
      <c r="JU121" s="36"/>
      <c r="JV121" s="36"/>
      <c r="JW121" s="36"/>
      <c r="JX121" s="36"/>
      <c r="JY121" s="36"/>
      <c r="JZ121" s="36"/>
      <c r="KA121" s="36"/>
      <c r="KB121" s="36"/>
    </row>
    <row r="122" spans="1:288" ht="63.75" hidden="1" x14ac:dyDescent="0.2">
      <c r="A122" s="74" t="s">
        <v>105</v>
      </c>
      <c r="B122" s="75" t="s">
        <v>106</v>
      </c>
      <c r="C122" s="97">
        <f>SUM('7990NTP-P'!$K$44*1)</f>
        <v>0</v>
      </c>
      <c r="D122" s="98">
        <f>'7990NTP-P'!$C$44</f>
        <v>0</v>
      </c>
      <c r="E122" s="74" t="s">
        <v>105</v>
      </c>
      <c r="F122" s="76" t="s">
        <v>106</v>
      </c>
      <c r="G122" s="97">
        <f>SUM('7990NTP-P'!$L$44*1)</f>
        <v>0</v>
      </c>
      <c r="H122" s="98">
        <f>'7990NTP-P'!$D$44</f>
        <v>0</v>
      </c>
      <c r="I122" s="74" t="s">
        <v>105</v>
      </c>
      <c r="J122" s="76" t="s">
        <v>106</v>
      </c>
      <c r="K122" s="97">
        <f>SUM('7990NTP-P'!$M$44*1)</f>
        <v>0</v>
      </c>
      <c r="L122" s="98">
        <f>'7990NTP-P'!E44</f>
        <v>0</v>
      </c>
      <c r="M122" s="74" t="s">
        <v>105</v>
      </c>
      <c r="N122" s="76" t="s">
        <v>106</v>
      </c>
      <c r="O122" s="405">
        <f>SUM('7990NTP-P'!N44*1)</f>
        <v>0</v>
      </c>
      <c r="P122" s="98">
        <f>'7990NTP-P'!F44</f>
        <v>0</v>
      </c>
      <c r="Q122" s="74" t="s">
        <v>105</v>
      </c>
      <c r="R122" s="76" t="s">
        <v>106</v>
      </c>
      <c r="S122" s="405">
        <f>SUM('7990NTP-P'!O44*1)</f>
        <v>0</v>
      </c>
      <c r="T122" s="98">
        <f>'7990NTP-P'!G44</f>
        <v>0</v>
      </c>
      <c r="U122" s="74" t="s">
        <v>105</v>
      </c>
      <c r="V122" s="76" t="s">
        <v>106</v>
      </c>
      <c r="W122" s="97">
        <f>SUM('7990NTP-P'!P44*1)</f>
        <v>0</v>
      </c>
      <c r="X122" s="98">
        <f>'7990NTP-P'!H44</f>
        <v>0</v>
      </c>
      <c r="Y122" s="74" t="s">
        <v>105</v>
      </c>
      <c r="Z122" s="76" t="s">
        <v>106</v>
      </c>
      <c r="AA122" s="97">
        <f>SUM('7990NTP-P'!Q44*1)</f>
        <v>0</v>
      </c>
      <c r="AB122" s="98">
        <f>'7990NTP-P'!I44</f>
        <v>0</v>
      </c>
      <c r="AC122" s="78">
        <f t="shared" si="2"/>
        <v>0</v>
      </c>
      <c r="AD122" s="58"/>
      <c r="AE122" s="58"/>
      <c r="AF122" s="58"/>
      <c r="AG122" s="58"/>
      <c r="AH122" s="58"/>
      <c r="AI122" s="58"/>
      <c r="AJ122" s="58"/>
      <c r="AK122" s="58"/>
      <c r="AL122" s="58"/>
    </row>
    <row r="123" spans="1:288" s="101" customFormat="1" hidden="1" x14ac:dyDescent="0.2">
      <c r="A123" s="103"/>
      <c r="B123" s="75"/>
      <c r="C123" s="86"/>
      <c r="D123" s="87"/>
      <c r="E123" s="108"/>
      <c r="F123" s="76"/>
      <c r="G123" s="86"/>
      <c r="H123" s="87"/>
      <c r="I123" s="108"/>
      <c r="J123" s="109"/>
      <c r="K123" s="86"/>
      <c r="L123" s="87"/>
      <c r="M123" s="108"/>
      <c r="N123" s="110"/>
      <c r="O123" s="111"/>
      <c r="P123" s="111"/>
      <c r="Q123" s="112"/>
      <c r="R123" s="113"/>
      <c r="S123" s="111"/>
      <c r="T123" s="111"/>
      <c r="U123" s="112"/>
      <c r="V123" s="113"/>
      <c r="W123" s="97"/>
      <c r="X123" s="87"/>
      <c r="Y123" s="108"/>
      <c r="Z123" s="76"/>
      <c r="AA123" s="114"/>
      <c r="AB123" s="87"/>
      <c r="AC123" s="78"/>
      <c r="AD123" s="58"/>
      <c r="AE123" s="58"/>
      <c r="AF123" s="58"/>
      <c r="AG123" s="58"/>
      <c r="AH123" s="58"/>
      <c r="AI123" s="58"/>
      <c r="AJ123" s="58"/>
      <c r="AK123" s="58"/>
      <c r="AL123" s="58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  <c r="IW123" s="36"/>
      <c r="IX123" s="36"/>
      <c r="IY123" s="36"/>
      <c r="IZ123" s="36"/>
      <c r="JA123" s="36"/>
      <c r="JB123" s="36"/>
      <c r="JC123" s="36"/>
      <c r="JD123" s="36"/>
      <c r="JE123" s="36"/>
      <c r="JF123" s="36"/>
      <c r="JG123" s="36"/>
      <c r="JH123" s="36"/>
      <c r="JI123" s="36"/>
      <c r="JJ123" s="36"/>
      <c r="JK123" s="36"/>
      <c r="JL123" s="36"/>
      <c r="JM123" s="36"/>
      <c r="JN123" s="36"/>
      <c r="JO123" s="36"/>
      <c r="JP123" s="36"/>
      <c r="JQ123" s="36"/>
      <c r="JR123" s="36"/>
      <c r="JS123" s="36"/>
      <c r="JT123" s="36"/>
      <c r="JU123" s="36"/>
      <c r="JV123" s="36"/>
      <c r="JW123" s="36"/>
      <c r="JX123" s="36"/>
      <c r="JY123" s="36"/>
      <c r="JZ123" s="36"/>
      <c r="KA123" s="36"/>
      <c r="KB123" s="36"/>
    </row>
    <row r="124" spans="1:288" s="101" customFormat="1" ht="63.75" hidden="1" x14ac:dyDescent="0.2">
      <c r="A124" s="118" t="s">
        <v>230</v>
      </c>
      <c r="B124" s="75" t="s">
        <v>231</v>
      </c>
      <c r="C124" s="97">
        <f>SUM('7990NTP-P'!$K$45*1)</f>
        <v>0</v>
      </c>
      <c r="D124" s="98">
        <f>'7990NTP-P'!$C$45</f>
        <v>0</v>
      </c>
      <c r="E124" s="119" t="s">
        <v>230</v>
      </c>
      <c r="F124" s="76" t="s">
        <v>231</v>
      </c>
      <c r="G124" s="97">
        <f>SUM('7990NTP-P'!$L$45*1)</f>
        <v>0</v>
      </c>
      <c r="H124" s="98">
        <f>'7990NTP-P'!$D$45</f>
        <v>0</v>
      </c>
      <c r="I124" s="119" t="s">
        <v>230</v>
      </c>
      <c r="J124" s="76" t="s">
        <v>231</v>
      </c>
      <c r="K124" s="97">
        <f>SUM('7990NTP-P'!$M$45*1)</f>
        <v>0</v>
      </c>
      <c r="L124" s="98">
        <f>'7990NTP-P'!E45</f>
        <v>0</v>
      </c>
      <c r="M124" s="119" t="s">
        <v>230</v>
      </c>
      <c r="N124" s="76" t="s">
        <v>231</v>
      </c>
      <c r="O124" s="405">
        <f>SUM('7990NTP-P'!N45*1)</f>
        <v>0</v>
      </c>
      <c r="P124" s="98">
        <f>'7990NTP-P'!F45</f>
        <v>0</v>
      </c>
      <c r="Q124" s="119" t="s">
        <v>230</v>
      </c>
      <c r="R124" s="76" t="s">
        <v>231</v>
      </c>
      <c r="S124" s="405">
        <f>SUM('7990NTP-P'!O45*1)</f>
        <v>0</v>
      </c>
      <c r="T124" s="98">
        <f>'7990NTP-P'!G45</f>
        <v>0</v>
      </c>
      <c r="U124" s="119" t="s">
        <v>230</v>
      </c>
      <c r="V124" s="76" t="s">
        <v>231</v>
      </c>
      <c r="W124" s="97">
        <f>SUM('7990NTP-P'!P45*1)</f>
        <v>0</v>
      </c>
      <c r="X124" s="98">
        <f>'7990NTP-P'!H45</f>
        <v>0</v>
      </c>
      <c r="Y124" s="119" t="s">
        <v>230</v>
      </c>
      <c r="Z124" s="76" t="s">
        <v>231</v>
      </c>
      <c r="AA124" s="97">
        <f>SUM('7990NTP-P'!Q45*1)</f>
        <v>0</v>
      </c>
      <c r="AB124" s="98">
        <f>'7990NTP-P'!I45</f>
        <v>0</v>
      </c>
      <c r="AC124" s="78">
        <f t="shared" si="2"/>
        <v>0</v>
      </c>
      <c r="AD124" s="58"/>
      <c r="AE124" s="58"/>
      <c r="AF124" s="58"/>
      <c r="AG124" s="58"/>
      <c r="AH124" s="58"/>
      <c r="AI124" s="58"/>
      <c r="AJ124" s="58"/>
      <c r="AK124" s="58"/>
      <c r="AL124" s="58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  <c r="IW124" s="36"/>
      <c r="IX124" s="36"/>
      <c r="IY124" s="36"/>
      <c r="IZ124" s="36"/>
      <c r="JA124" s="36"/>
      <c r="JB124" s="36"/>
      <c r="JC124" s="36"/>
      <c r="JD124" s="36"/>
      <c r="JE124" s="36"/>
      <c r="JF124" s="36"/>
      <c r="JG124" s="36"/>
      <c r="JH124" s="36"/>
      <c r="JI124" s="36"/>
      <c r="JJ124" s="36"/>
      <c r="JK124" s="36"/>
      <c r="JL124" s="36"/>
      <c r="JM124" s="36"/>
      <c r="JN124" s="36"/>
      <c r="JO124" s="36"/>
      <c r="JP124" s="36"/>
      <c r="JQ124" s="36"/>
      <c r="JR124" s="36"/>
      <c r="JS124" s="36"/>
      <c r="JT124" s="36"/>
      <c r="JU124" s="36"/>
      <c r="JV124" s="36"/>
      <c r="JW124" s="36"/>
      <c r="JX124" s="36"/>
      <c r="JY124" s="36"/>
      <c r="JZ124" s="36"/>
      <c r="KA124" s="36"/>
      <c r="KB124" s="36"/>
    </row>
    <row r="125" spans="1:288" s="101" customFormat="1" hidden="1" x14ac:dyDescent="0.2">
      <c r="A125" s="103"/>
      <c r="B125" s="75"/>
      <c r="C125" s="86"/>
      <c r="D125" s="87"/>
      <c r="E125" s="108"/>
      <c r="F125" s="76"/>
      <c r="G125" s="86"/>
      <c r="H125" s="87"/>
      <c r="I125" s="108"/>
      <c r="J125" s="109"/>
      <c r="K125" s="86"/>
      <c r="L125" s="87"/>
      <c r="M125" s="108"/>
      <c r="N125" s="110"/>
      <c r="O125" s="111"/>
      <c r="P125" s="111"/>
      <c r="Q125" s="112"/>
      <c r="R125" s="113"/>
      <c r="S125" s="111"/>
      <c r="T125" s="111"/>
      <c r="U125" s="112"/>
      <c r="V125" s="113"/>
      <c r="W125" s="97"/>
      <c r="X125" s="87"/>
      <c r="Y125" s="108"/>
      <c r="Z125" s="76"/>
      <c r="AA125" s="114"/>
      <c r="AB125" s="87"/>
      <c r="AC125" s="78"/>
      <c r="AD125" s="58"/>
      <c r="AE125" s="58"/>
      <c r="AF125" s="58"/>
      <c r="AG125" s="58"/>
      <c r="AH125" s="58"/>
      <c r="AI125" s="58"/>
      <c r="AJ125" s="58"/>
      <c r="AK125" s="58"/>
      <c r="AL125" s="58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  <c r="IW125" s="36"/>
      <c r="IX125" s="36"/>
      <c r="IY125" s="36"/>
      <c r="IZ125" s="36"/>
      <c r="JA125" s="36"/>
      <c r="JB125" s="36"/>
      <c r="JC125" s="36"/>
      <c r="JD125" s="36"/>
      <c r="JE125" s="36"/>
      <c r="JF125" s="36"/>
      <c r="JG125" s="36"/>
      <c r="JH125" s="36"/>
      <c r="JI125" s="36"/>
      <c r="JJ125" s="36"/>
      <c r="JK125" s="36"/>
      <c r="JL125" s="36"/>
      <c r="JM125" s="36"/>
      <c r="JN125" s="36"/>
      <c r="JO125" s="36"/>
      <c r="JP125" s="36"/>
      <c r="JQ125" s="36"/>
      <c r="JR125" s="36"/>
      <c r="JS125" s="36"/>
      <c r="JT125" s="36"/>
      <c r="JU125" s="36"/>
      <c r="JV125" s="36"/>
      <c r="JW125" s="36"/>
      <c r="JX125" s="36"/>
      <c r="JY125" s="36"/>
      <c r="JZ125" s="36"/>
      <c r="KA125" s="36"/>
      <c r="KB125" s="36"/>
    </row>
    <row r="126" spans="1:288" s="101" customFormat="1" ht="51" hidden="1" x14ac:dyDescent="0.2">
      <c r="A126" s="103" t="s">
        <v>232</v>
      </c>
      <c r="B126" s="75" t="s">
        <v>233</v>
      </c>
      <c r="C126" s="97">
        <f>SUM('7990NTP-P'!$K$46*1)</f>
        <v>0</v>
      </c>
      <c r="D126" s="98">
        <f>'7990NTP-P'!$C$46</f>
        <v>0</v>
      </c>
      <c r="E126" s="104" t="s">
        <v>232</v>
      </c>
      <c r="F126" s="76" t="s">
        <v>233</v>
      </c>
      <c r="G126" s="97">
        <f>SUM('7990NTP-P'!$L$46*1)</f>
        <v>0</v>
      </c>
      <c r="H126" s="98">
        <f>'7990NTP-P'!$D$46</f>
        <v>0</v>
      </c>
      <c r="I126" s="104" t="s">
        <v>232</v>
      </c>
      <c r="J126" s="76" t="s">
        <v>233</v>
      </c>
      <c r="K126" s="97">
        <f>SUM('7990NTP-P'!$M$46*1)</f>
        <v>0</v>
      </c>
      <c r="L126" s="98">
        <f>'7990NTP-P'!E46</f>
        <v>0</v>
      </c>
      <c r="M126" s="104" t="s">
        <v>232</v>
      </c>
      <c r="N126" s="76" t="s">
        <v>233</v>
      </c>
      <c r="O126" s="405">
        <f>SUM('7990NTP-P'!N46*1)</f>
        <v>0</v>
      </c>
      <c r="P126" s="98">
        <f>'7990NTP-P'!F46</f>
        <v>0</v>
      </c>
      <c r="Q126" s="104" t="s">
        <v>232</v>
      </c>
      <c r="R126" s="76" t="s">
        <v>233</v>
      </c>
      <c r="S126" s="405">
        <f>SUM('7990NTP-P'!O46*1)</f>
        <v>0</v>
      </c>
      <c r="T126" s="98">
        <f>'7990NTP-P'!G46</f>
        <v>0</v>
      </c>
      <c r="U126" s="104" t="s">
        <v>232</v>
      </c>
      <c r="V126" s="76" t="s">
        <v>233</v>
      </c>
      <c r="W126" s="97">
        <f>SUM('7990NTP-P'!P46*1)</f>
        <v>0</v>
      </c>
      <c r="X126" s="98">
        <f>'7990NTP-P'!H46</f>
        <v>0</v>
      </c>
      <c r="Y126" s="104" t="s">
        <v>232</v>
      </c>
      <c r="Z126" s="76" t="s">
        <v>233</v>
      </c>
      <c r="AA126" s="97">
        <f>SUM('7990NTP-P'!Q46*1)</f>
        <v>0</v>
      </c>
      <c r="AB126" s="98">
        <f>'7990NTP-P'!I46</f>
        <v>0</v>
      </c>
      <c r="AC126" s="78">
        <f t="shared" si="2"/>
        <v>0</v>
      </c>
      <c r="AD126" s="58"/>
      <c r="AE126" s="58"/>
      <c r="AF126" s="58"/>
      <c r="AG126" s="58"/>
      <c r="AH126" s="58"/>
      <c r="AI126" s="58"/>
      <c r="AJ126" s="58"/>
      <c r="AK126" s="58"/>
      <c r="AL126" s="58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  <c r="IW126" s="36"/>
      <c r="IX126" s="36"/>
      <c r="IY126" s="36"/>
      <c r="IZ126" s="36"/>
      <c r="JA126" s="36"/>
      <c r="JB126" s="36"/>
      <c r="JC126" s="36"/>
      <c r="JD126" s="36"/>
      <c r="JE126" s="36"/>
      <c r="JF126" s="36"/>
      <c r="JG126" s="36"/>
      <c r="JH126" s="36"/>
      <c r="JI126" s="36"/>
      <c r="JJ126" s="36"/>
      <c r="JK126" s="36"/>
      <c r="JL126" s="36"/>
      <c r="JM126" s="36"/>
      <c r="JN126" s="36"/>
      <c r="JO126" s="36"/>
      <c r="JP126" s="36"/>
      <c r="JQ126" s="36"/>
      <c r="JR126" s="36"/>
      <c r="JS126" s="36"/>
      <c r="JT126" s="36"/>
      <c r="JU126" s="36"/>
      <c r="JV126" s="36"/>
      <c r="JW126" s="36"/>
      <c r="JX126" s="36"/>
      <c r="JY126" s="36"/>
      <c r="JZ126" s="36"/>
      <c r="KA126" s="36"/>
      <c r="KB126" s="36"/>
    </row>
    <row r="127" spans="1:288" s="101" customFormat="1" hidden="1" x14ac:dyDescent="0.2">
      <c r="A127" s="103"/>
      <c r="B127" s="75"/>
      <c r="C127" s="86"/>
      <c r="D127" s="87"/>
      <c r="E127" s="108"/>
      <c r="F127" s="76"/>
      <c r="G127" s="86"/>
      <c r="H127" s="87"/>
      <c r="I127" s="108"/>
      <c r="J127" s="109"/>
      <c r="K127" s="86"/>
      <c r="L127" s="87"/>
      <c r="M127" s="108"/>
      <c r="N127" s="110"/>
      <c r="O127" s="111"/>
      <c r="P127" s="111"/>
      <c r="Q127" s="112"/>
      <c r="R127" s="113"/>
      <c r="S127" s="111"/>
      <c r="T127" s="111"/>
      <c r="U127" s="112"/>
      <c r="V127" s="113"/>
      <c r="W127" s="97"/>
      <c r="X127" s="87"/>
      <c r="Y127" s="108"/>
      <c r="Z127" s="76"/>
      <c r="AA127" s="114"/>
      <c r="AB127" s="87"/>
      <c r="AC127" s="78"/>
      <c r="AD127" s="58"/>
      <c r="AE127" s="58"/>
      <c r="AF127" s="58"/>
      <c r="AG127" s="58"/>
      <c r="AH127" s="58"/>
      <c r="AI127" s="58"/>
      <c r="AJ127" s="58"/>
      <c r="AK127" s="58"/>
      <c r="AL127" s="58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  <c r="IW127" s="36"/>
      <c r="IX127" s="36"/>
      <c r="IY127" s="36"/>
      <c r="IZ127" s="36"/>
      <c r="JA127" s="36"/>
      <c r="JB127" s="36"/>
      <c r="JC127" s="36"/>
      <c r="JD127" s="36"/>
      <c r="JE127" s="36"/>
      <c r="JF127" s="36"/>
      <c r="JG127" s="36"/>
      <c r="JH127" s="36"/>
      <c r="JI127" s="36"/>
      <c r="JJ127" s="36"/>
      <c r="JK127" s="36"/>
      <c r="JL127" s="36"/>
      <c r="JM127" s="36"/>
      <c r="JN127" s="36"/>
      <c r="JO127" s="36"/>
      <c r="JP127" s="36"/>
      <c r="JQ127" s="36"/>
      <c r="JR127" s="36"/>
      <c r="JS127" s="36"/>
      <c r="JT127" s="36"/>
      <c r="JU127" s="36"/>
      <c r="JV127" s="36"/>
      <c r="JW127" s="36"/>
      <c r="JX127" s="36"/>
      <c r="JY127" s="36"/>
      <c r="JZ127" s="36"/>
      <c r="KA127" s="36"/>
      <c r="KB127" s="36"/>
    </row>
    <row r="128" spans="1:288" s="101" customFormat="1" ht="51" hidden="1" x14ac:dyDescent="0.2">
      <c r="A128" s="103" t="s">
        <v>137</v>
      </c>
      <c r="B128" s="75" t="s">
        <v>133</v>
      </c>
      <c r="C128" s="97">
        <f>ROUNDDOWN('7990NTP-P'!$K$47*0.5,2)</f>
        <v>0</v>
      </c>
      <c r="D128" s="98">
        <f>'7990NTP-P'!$C$47</f>
        <v>0</v>
      </c>
      <c r="E128" s="104" t="s">
        <v>137</v>
      </c>
      <c r="F128" s="76" t="s">
        <v>133</v>
      </c>
      <c r="G128" s="97">
        <f>ROUNDDOWN('7990NTP-P'!$L$47*0.5,2)</f>
        <v>0</v>
      </c>
      <c r="H128" s="98">
        <f>'7990NTP-P'!$D$47</f>
        <v>0</v>
      </c>
      <c r="I128" s="104" t="s">
        <v>137</v>
      </c>
      <c r="J128" s="76" t="s">
        <v>133</v>
      </c>
      <c r="K128" s="97">
        <f>ROUNDDOWN('7990NTP-P'!$M$47*0.5,2)</f>
        <v>0</v>
      </c>
      <c r="L128" s="98">
        <f>'7990NTP-P'!E47</f>
        <v>0</v>
      </c>
      <c r="M128" s="108" t="s">
        <v>285</v>
      </c>
      <c r="N128" s="110" t="s">
        <v>287</v>
      </c>
      <c r="O128" s="405">
        <f>ROUNDDOWN('7990NTP-P'!N47*0.5,2)</f>
        <v>0</v>
      </c>
      <c r="P128" s="98">
        <f>'7990NTP-P'!F47</f>
        <v>0</v>
      </c>
      <c r="Q128" s="108" t="s">
        <v>285</v>
      </c>
      <c r="R128" s="110" t="s">
        <v>287</v>
      </c>
      <c r="S128" s="405">
        <f>ROUNDDOWN('7990NTP-P'!O47*0.5,2)</f>
        <v>0</v>
      </c>
      <c r="T128" s="98">
        <f>'7990NTP-P'!G47</f>
        <v>0</v>
      </c>
      <c r="U128" s="108" t="s">
        <v>285</v>
      </c>
      <c r="V128" s="110" t="s">
        <v>287</v>
      </c>
      <c r="W128" s="97">
        <f>ROUNDDOWN('7990NTP-P'!P47*0.5,2)</f>
        <v>0</v>
      </c>
      <c r="X128" s="98">
        <f>'7990NTP-P'!H47</f>
        <v>0</v>
      </c>
      <c r="Y128" s="108" t="s">
        <v>285</v>
      </c>
      <c r="Z128" s="110" t="s">
        <v>287</v>
      </c>
      <c r="AA128" s="97">
        <f>ROUNDDOWN('7990NTP-P'!Q47*0.5,2)</f>
        <v>0</v>
      </c>
      <c r="AB128" s="98">
        <f>'7990NTP-P'!I47</f>
        <v>0</v>
      </c>
      <c r="AC128" s="78">
        <f t="shared" si="2"/>
        <v>0</v>
      </c>
      <c r="AD128" s="58"/>
      <c r="AE128" s="58"/>
      <c r="AF128" s="58"/>
      <c r="AG128" s="58"/>
      <c r="AH128" s="58"/>
      <c r="AI128" s="58"/>
      <c r="AJ128" s="58"/>
      <c r="AK128" s="58"/>
      <c r="AL128" s="58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  <c r="IW128" s="36"/>
      <c r="IX128" s="36"/>
      <c r="IY128" s="36"/>
      <c r="IZ128" s="36"/>
      <c r="JA128" s="36"/>
      <c r="JB128" s="36"/>
      <c r="JC128" s="36"/>
      <c r="JD128" s="36"/>
      <c r="JE128" s="36"/>
      <c r="JF128" s="36"/>
      <c r="JG128" s="36"/>
      <c r="JH128" s="36"/>
      <c r="JI128" s="36"/>
      <c r="JJ128" s="36"/>
      <c r="JK128" s="36"/>
      <c r="JL128" s="36"/>
      <c r="JM128" s="36"/>
      <c r="JN128" s="36"/>
      <c r="JO128" s="36"/>
      <c r="JP128" s="36"/>
      <c r="JQ128" s="36"/>
      <c r="JR128" s="36"/>
      <c r="JS128" s="36"/>
      <c r="JT128" s="36"/>
      <c r="JU128" s="36"/>
      <c r="JV128" s="36"/>
      <c r="JW128" s="36"/>
      <c r="JX128" s="36"/>
      <c r="JY128" s="36"/>
      <c r="JZ128" s="36"/>
      <c r="KA128" s="36"/>
      <c r="KB128" s="36"/>
    </row>
    <row r="129" spans="1:288" s="101" customFormat="1" ht="51" hidden="1" x14ac:dyDescent="0.2">
      <c r="A129" s="103" t="s">
        <v>138</v>
      </c>
      <c r="B129" s="75" t="s">
        <v>134</v>
      </c>
      <c r="C129" s="97">
        <f>ROUNDUP('7990NTP-P'!$K$47*0.5,2)</f>
        <v>0</v>
      </c>
      <c r="D129" s="87"/>
      <c r="E129" s="104" t="s">
        <v>138</v>
      </c>
      <c r="F129" s="76" t="s">
        <v>134</v>
      </c>
      <c r="G129" s="97">
        <f>ROUNDUP('7990NTP-P'!$L$47*0.5,2)</f>
        <v>0</v>
      </c>
      <c r="H129" s="87"/>
      <c r="I129" s="104" t="s">
        <v>138</v>
      </c>
      <c r="J129" s="76" t="s">
        <v>134</v>
      </c>
      <c r="K129" s="97">
        <f>ROUNDUP('7990NTP-P'!$M$47*0.5,2)</f>
        <v>0</v>
      </c>
      <c r="L129" s="87"/>
      <c r="M129" s="108" t="s">
        <v>286</v>
      </c>
      <c r="N129" s="110" t="s">
        <v>288</v>
      </c>
      <c r="O129" s="405">
        <f>ROUNDUP('7990NTP-P'!N47*0.5,2)</f>
        <v>0</v>
      </c>
      <c r="P129" s="111"/>
      <c r="Q129" s="108" t="s">
        <v>286</v>
      </c>
      <c r="R129" s="110" t="s">
        <v>288</v>
      </c>
      <c r="S129" s="405">
        <f>ROUNDUP('7990NTP-P'!O47*0.5,2)</f>
        <v>0</v>
      </c>
      <c r="T129" s="111"/>
      <c r="U129" s="108" t="s">
        <v>286</v>
      </c>
      <c r="V129" s="110" t="s">
        <v>288</v>
      </c>
      <c r="W129" s="97">
        <f>ROUNDUP('7990NTP-P'!P47*0.5,2)</f>
        <v>0</v>
      </c>
      <c r="X129" s="87"/>
      <c r="Y129" s="108" t="s">
        <v>286</v>
      </c>
      <c r="Z129" s="110" t="s">
        <v>288</v>
      </c>
      <c r="AA129" s="97">
        <f>ROUNDUP('7990NTP-P'!Q47*0.5,2)</f>
        <v>0</v>
      </c>
      <c r="AB129" s="87"/>
      <c r="AC129" s="78">
        <f>IF(C129+G129+K129+O129+S129+W129+AA129&gt;0,C129+G129+K129+O129+S129+W129+AA129,0)</f>
        <v>0</v>
      </c>
      <c r="AD129" s="58"/>
      <c r="AE129" s="58"/>
      <c r="AF129" s="58"/>
      <c r="AG129" s="58"/>
      <c r="AH129" s="58"/>
      <c r="AI129" s="58"/>
      <c r="AJ129" s="58"/>
      <c r="AK129" s="58"/>
      <c r="AL129" s="58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  <c r="IW129" s="36"/>
      <c r="IX129" s="36"/>
      <c r="IY129" s="36"/>
      <c r="IZ129" s="36"/>
      <c r="JA129" s="36"/>
      <c r="JB129" s="36"/>
      <c r="JC129" s="36"/>
      <c r="JD129" s="36"/>
      <c r="JE129" s="36"/>
      <c r="JF129" s="36"/>
      <c r="JG129" s="36"/>
      <c r="JH129" s="36"/>
      <c r="JI129" s="36"/>
      <c r="JJ129" s="36"/>
      <c r="JK129" s="36"/>
      <c r="JL129" s="36"/>
      <c r="JM129" s="36"/>
      <c r="JN129" s="36"/>
      <c r="JO129" s="36"/>
      <c r="JP129" s="36"/>
      <c r="JQ129" s="36"/>
      <c r="JR129" s="36"/>
      <c r="JS129" s="36"/>
      <c r="JT129" s="36"/>
      <c r="JU129" s="36"/>
      <c r="JV129" s="36"/>
      <c r="JW129" s="36"/>
      <c r="JX129" s="36"/>
      <c r="JY129" s="36"/>
      <c r="JZ129" s="36"/>
      <c r="KA129" s="36"/>
      <c r="KB129" s="36"/>
    </row>
    <row r="130" spans="1:288" s="101" customFormat="1" hidden="1" x14ac:dyDescent="0.2">
      <c r="A130" s="103"/>
      <c r="B130" s="75"/>
      <c r="C130" s="97"/>
      <c r="D130" s="87"/>
      <c r="E130" s="108"/>
      <c r="F130" s="76"/>
      <c r="G130" s="97"/>
      <c r="H130" s="87"/>
      <c r="I130" s="108"/>
      <c r="J130" s="109"/>
      <c r="K130" s="97"/>
      <c r="L130" s="87"/>
      <c r="M130" s="108"/>
      <c r="N130" s="110"/>
      <c r="O130" s="111"/>
      <c r="P130" s="111"/>
      <c r="Q130" s="112"/>
      <c r="R130" s="113"/>
      <c r="S130" s="111"/>
      <c r="T130" s="111"/>
      <c r="U130" s="112"/>
      <c r="V130" s="113"/>
      <c r="W130" s="97"/>
      <c r="X130" s="87"/>
      <c r="Y130" s="108"/>
      <c r="Z130" s="76"/>
      <c r="AA130" s="114"/>
      <c r="AB130" s="87"/>
      <c r="AC130" s="78"/>
      <c r="AD130" s="58"/>
      <c r="AE130" s="58"/>
      <c r="AF130" s="58"/>
      <c r="AG130" s="58"/>
      <c r="AH130" s="58"/>
      <c r="AI130" s="58"/>
      <c r="AJ130" s="58"/>
      <c r="AK130" s="58"/>
      <c r="AL130" s="58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  <c r="IW130" s="36"/>
      <c r="IX130" s="36"/>
      <c r="IY130" s="36"/>
      <c r="IZ130" s="36"/>
      <c r="JA130" s="36"/>
      <c r="JB130" s="36"/>
      <c r="JC130" s="36"/>
      <c r="JD130" s="36"/>
      <c r="JE130" s="36"/>
      <c r="JF130" s="36"/>
      <c r="JG130" s="36"/>
      <c r="JH130" s="36"/>
      <c r="JI130" s="36"/>
      <c r="JJ130" s="36"/>
      <c r="JK130" s="36"/>
      <c r="JL130" s="36"/>
      <c r="JM130" s="36"/>
      <c r="JN130" s="36"/>
      <c r="JO130" s="36"/>
      <c r="JP130" s="36"/>
      <c r="JQ130" s="36"/>
      <c r="JR130" s="36"/>
      <c r="JS130" s="36"/>
      <c r="JT130" s="36"/>
      <c r="JU130" s="36"/>
      <c r="JV130" s="36"/>
      <c r="JW130" s="36"/>
      <c r="JX130" s="36"/>
      <c r="JY130" s="36"/>
      <c r="JZ130" s="36"/>
      <c r="KA130" s="36"/>
      <c r="KB130" s="36"/>
    </row>
    <row r="131" spans="1:288" s="101" customFormat="1" ht="63.75" hidden="1" x14ac:dyDescent="0.2">
      <c r="A131" s="103" t="s">
        <v>206</v>
      </c>
      <c r="B131" s="75" t="s">
        <v>204</v>
      </c>
      <c r="C131" s="97">
        <f>ROUNDDOWN('7990NTP-P'!$K$48-('7990NTP-P'!$K$48*0.438),2)</f>
        <v>0</v>
      </c>
      <c r="D131" s="98">
        <f>'7990NTP-P'!$C$48</f>
        <v>0</v>
      </c>
      <c r="E131" s="104" t="s">
        <v>206</v>
      </c>
      <c r="F131" s="76" t="s">
        <v>204</v>
      </c>
      <c r="G131" s="97">
        <f>ROUNDDOWN('7990NTP-P'!$L$48-('7990NTP-P'!$L$48*0.438),2)</f>
        <v>0</v>
      </c>
      <c r="H131" s="98">
        <f>'7990NTP-P'!$D$48</f>
        <v>0</v>
      </c>
      <c r="I131" s="104" t="s">
        <v>206</v>
      </c>
      <c r="J131" s="76" t="s">
        <v>204</v>
      </c>
      <c r="K131" s="97">
        <f>ROUNDDOWN('7990NTP-P'!$M$48-('7990NTP-P'!$M$48*0.438),2)</f>
        <v>0</v>
      </c>
      <c r="L131" s="98">
        <f>'7990NTP-P'!E48</f>
        <v>0</v>
      </c>
      <c r="M131" s="108" t="s">
        <v>289</v>
      </c>
      <c r="N131" s="110" t="s">
        <v>204</v>
      </c>
      <c r="O131" s="405">
        <f>ROUNDDOWN('7990NTP-P'!N48-('7990NTP-P'!N48*0.438),2)</f>
        <v>0</v>
      </c>
      <c r="P131" s="98">
        <f>'7990NTP-P'!F48</f>
        <v>0</v>
      </c>
      <c r="Q131" s="108" t="s">
        <v>289</v>
      </c>
      <c r="R131" s="110" t="s">
        <v>204</v>
      </c>
      <c r="S131" s="405">
        <f>ROUNDDOWN('7990NTP-P'!O48-('7990NTP-P'!O48*0.438),2)</f>
        <v>0</v>
      </c>
      <c r="T131" s="98">
        <f>'7990NTP-P'!G48</f>
        <v>0</v>
      </c>
      <c r="U131" s="108" t="s">
        <v>289</v>
      </c>
      <c r="V131" s="110" t="s">
        <v>204</v>
      </c>
      <c r="W131" s="97">
        <f>ROUNDDOWN('7990NTP-P'!P48-('7990NTP-P'!P48*0.438),2)</f>
        <v>0</v>
      </c>
      <c r="X131" s="98">
        <f>'7990NTP-P'!H48</f>
        <v>0</v>
      </c>
      <c r="Y131" s="108" t="s">
        <v>289</v>
      </c>
      <c r="Z131" s="110" t="s">
        <v>204</v>
      </c>
      <c r="AA131" s="97">
        <f>ROUNDDOWN('7990NTP-P'!Q48-('7990NTP-P'!Q48*0.438),2)</f>
        <v>0</v>
      </c>
      <c r="AB131" s="98">
        <f>'7990NTP-P'!I48</f>
        <v>0</v>
      </c>
      <c r="AC131" s="78">
        <f t="shared" ref="AC131:AC159" si="3">IF(C131+G131+K131+O131+S131+W131+AA131&gt;0,C131+G131+K131+O131+S131+W131+AA131,0)</f>
        <v>0</v>
      </c>
      <c r="AD131" s="58"/>
      <c r="AE131" s="58"/>
      <c r="AF131" s="58"/>
      <c r="AG131" s="58"/>
      <c r="AH131" s="58"/>
      <c r="AI131" s="58"/>
      <c r="AJ131" s="58"/>
      <c r="AK131" s="58"/>
      <c r="AL131" s="58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  <c r="IW131" s="36"/>
      <c r="IX131" s="36"/>
      <c r="IY131" s="36"/>
      <c r="IZ131" s="36"/>
      <c r="JA131" s="36"/>
      <c r="JB131" s="36"/>
      <c r="JC131" s="36"/>
      <c r="JD131" s="36"/>
      <c r="JE131" s="36"/>
      <c r="JF131" s="36"/>
      <c r="JG131" s="36"/>
      <c r="JH131" s="36"/>
      <c r="JI131" s="36"/>
      <c r="JJ131" s="36"/>
      <c r="JK131" s="36"/>
      <c r="JL131" s="36"/>
      <c r="JM131" s="36"/>
      <c r="JN131" s="36"/>
      <c r="JO131" s="36"/>
      <c r="JP131" s="36"/>
      <c r="JQ131" s="36"/>
      <c r="JR131" s="36"/>
      <c r="JS131" s="36"/>
      <c r="JT131" s="36"/>
      <c r="JU131" s="36"/>
      <c r="JV131" s="36"/>
      <c r="JW131" s="36"/>
      <c r="JX131" s="36"/>
      <c r="JY131" s="36"/>
      <c r="JZ131" s="36"/>
      <c r="KA131" s="36"/>
      <c r="KB131" s="36"/>
    </row>
    <row r="132" spans="1:288" s="101" customFormat="1" ht="63.75" hidden="1" x14ac:dyDescent="0.2">
      <c r="A132" s="103" t="s">
        <v>207</v>
      </c>
      <c r="B132" s="75" t="s">
        <v>205</v>
      </c>
      <c r="C132" s="97">
        <f>ROUNDUP('7990NTP-P'!$K$48*0.438,2)</f>
        <v>0</v>
      </c>
      <c r="D132" s="87"/>
      <c r="E132" s="104" t="s">
        <v>207</v>
      </c>
      <c r="F132" s="76" t="s">
        <v>205</v>
      </c>
      <c r="G132" s="97">
        <f>ROUNDUP('7990NTP-P'!$L$48*0.438,2)</f>
        <v>0</v>
      </c>
      <c r="H132" s="87"/>
      <c r="I132" s="104" t="s">
        <v>207</v>
      </c>
      <c r="J132" s="76" t="s">
        <v>205</v>
      </c>
      <c r="K132" s="97">
        <f>ROUNDUP('7990NTP-P'!$M$48*0.438,2)</f>
        <v>0</v>
      </c>
      <c r="L132" s="87"/>
      <c r="M132" s="108" t="s">
        <v>290</v>
      </c>
      <c r="N132" s="110" t="s">
        <v>291</v>
      </c>
      <c r="O132" s="405">
        <f>ROUNDUP('7990NTP-P'!N48*0.438,2)</f>
        <v>0</v>
      </c>
      <c r="P132" s="111"/>
      <c r="Q132" s="108" t="s">
        <v>290</v>
      </c>
      <c r="R132" s="110" t="s">
        <v>291</v>
      </c>
      <c r="S132" s="405">
        <f>ROUNDUP('7990NTP-P'!O48*0.438,2)</f>
        <v>0</v>
      </c>
      <c r="T132" s="111"/>
      <c r="U132" s="108" t="s">
        <v>290</v>
      </c>
      <c r="V132" s="110" t="s">
        <v>291</v>
      </c>
      <c r="W132" s="97">
        <f>ROUNDUP('7990NTP-P'!P48*0.438,2)</f>
        <v>0</v>
      </c>
      <c r="X132" s="87"/>
      <c r="Y132" s="108" t="s">
        <v>290</v>
      </c>
      <c r="Z132" s="110" t="s">
        <v>291</v>
      </c>
      <c r="AA132" s="97">
        <f>ROUNDUP('7990NTP-P'!Q48*0.438,2)</f>
        <v>0</v>
      </c>
      <c r="AB132" s="87"/>
      <c r="AC132" s="78">
        <f t="shared" si="3"/>
        <v>0</v>
      </c>
      <c r="AD132" s="58"/>
      <c r="AE132" s="58"/>
      <c r="AF132" s="58"/>
      <c r="AG132" s="58"/>
      <c r="AH132" s="58"/>
      <c r="AI132" s="58"/>
      <c r="AJ132" s="58"/>
      <c r="AK132" s="58"/>
      <c r="AL132" s="58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  <c r="IW132" s="36"/>
      <c r="IX132" s="36"/>
      <c r="IY132" s="36"/>
      <c r="IZ132" s="36"/>
      <c r="JA132" s="36"/>
      <c r="JB132" s="36"/>
      <c r="JC132" s="36"/>
      <c r="JD132" s="36"/>
      <c r="JE132" s="36"/>
      <c r="JF132" s="36"/>
      <c r="JG132" s="36"/>
      <c r="JH132" s="36"/>
      <c r="JI132" s="36"/>
      <c r="JJ132" s="36"/>
      <c r="JK132" s="36"/>
      <c r="JL132" s="36"/>
      <c r="JM132" s="36"/>
      <c r="JN132" s="36"/>
      <c r="JO132" s="36"/>
      <c r="JP132" s="36"/>
      <c r="JQ132" s="36"/>
      <c r="JR132" s="36"/>
      <c r="JS132" s="36"/>
      <c r="JT132" s="36"/>
      <c r="JU132" s="36"/>
      <c r="JV132" s="36"/>
      <c r="JW132" s="36"/>
      <c r="JX132" s="36"/>
      <c r="JY132" s="36"/>
      <c r="JZ132" s="36"/>
      <c r="KA132" s="36"/>
      <c r="KB132" s="36"/>
    </row>
    <row r="133" spans="1:288" s="101" customFormat="1" hidden="1" x14ac:dyDescent="0.2">
      <c r="A133" s="103"/>
      <c r="B133" s="75"/>
      <c r="C133" s="86"/>
      <c r="D133" s="87"/>
      <c r="E133" s="108"/>
      <c r="F133" s="76"/>
      <c r="G133" s="86"/>
      <c r="H133" s="87"/>
      <c r="I133" s="108"/>
      <c r="J133" s="109"/>
      <c r="K133" s="86"/>
      <c r="L133" s="87"/>
      <c r="M133" s="108"/>
      <c r="N133" s="110"/>
      <c r="O133" s="111"/>
      <c r="P133" s="111"/>
      <c r="Q133" s="112"/>
      <c r="R133" s="113"/>
      <c r="S133" s="111"/>
      <c r="T133" s="111"/>
      <c r="U133" s="112"/>
      <c r="V133" s="113"/>
      <c r="W133" s="97"/>
      <c r="X133" s="87"/>
      <c r="Y133" s="108"/>
      <c r="Z133" s="76"/>
      <c r="AA133" s="114"/>
      <c r="AB133" s="87"/>
      <c r="AC133" s="78"/>
      <c r="AD133" s="58"/>
      <c r="AE133" s="58"/>
      <c r="AF133" s="58"/>
      <c r="AG133" s="58"/>
      <c r="AH133" s="58"/>
      <c r="AI133" s="58"/>
      <c r="AJ133" s="58"/>
      <c r="AK133" s="58"/>
      <c r="AL133" s="58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  <c r="IT133" s="36"/>
      <c r="IU133" s="36"/>
      <c r="IV133" s="36"/>
      <c r="IW133" s="36"/>
      <c r="IX133" s="36"/>
      <c r="IY133" s="36"/>
      <c r="IZ133" s="36"/>
      <c r="JA133" s="36"/>
      <c r="JB133" s="36"/>
      <c r="JC133" s="36"/>
      <c r="JD133" s="36"/>
      <c r="JE133" s="36"/>
      <c r="JF133" s="36"/>
      <c r="JG133" s="36"/>
      <c r="JH133" s="36"/>
      <c r="JI133" s="36"/>
      <c r="JJ133" s="36"/>
      <c r="JK133" s="36"/>
      <c r="JL133" s="36"/>
      <c r="JM133" s="36"/>
      <c r="JN133" s="36"/>
      <c r="JO133" s="36"/>
      <c r="JP133" s="36"/>
      <c r="JQ133" s="36"/>
      <c r="JR133" s="36"/>
      <c r="JS133" s="36"/>
      <c r="JT133" s="36"/>
      <c r="JU133" s="36"/>
      <c r="JV133" s="36"/>
      <c r="JW133" s="36"/>
      <c r="JX133" s="36"/>
      <c r="JY133" s="36"/>
      <c r="JZ133" s="36"/>
      <c r="KA133" s="36"/>
      <c r="KB133" s="36"/>
    </row>
    <row r="134" spans="1:288" s="101" customFormat="1" ht="63.75" hidden="1" x14ac:dyDescent="0.2">
      <c r="A134" s="2" t="s">
        <v>212</v>
      </c>
      <c r="B134" s="75" t="s">
        <v>210</v>
      </c>
      <c r="C134" s="97">
        <f>ROUNDDOWN('7990NTP-P'!$K$49-('7990NTP-P'!$K$49*0.3066),2)</f>
        <v>0</v>
      </c>
      <c r="D134" s="98">
        <f>'7990NTP-P'!$C$49</f>
        <v>0</v>
      </c>
      <c r="E134" s="24" t="s">
        <v>212</v>
      </c>
      <c r="F134" s="76" t="s">
        <v>210</v>
      </c>
      <c r="G134" s="97">
        <f>ROUNDDOWN('7990NTP-P'!$L$49-('7990NTP-P'!$L$49*0.3066),2)</f>
        <v>0</v>
      </c>
      <c r="H134" s="98">
        <f>'7990NTP-P'!$D$49</f>
        <v>0</v>
      </c>
      <c r="I134" s="24" t="s">
        <v>212</v>
      </c>
      <c r="J134" s="76" t="s">
        <v>210</v>
      </c>
      <c r="K134" s="97">
        <f>ROUNDDOWN('7990NTP-P'!$M$49-('7990NTP-P'!$M$49*0.3066),2)</f>
        <v>0</v>
      </c>
      <c r="L134" s="98">
        <f>'7990NTP-P'!E49</f>
        <v>0</v>
      </c>
      <c r="M134" s="108" t="s">
        <v>292</v>
      </c>
      <c r="N134" s="110" t="s">
        <v>210</v>
      </c>
      <c r="O134" s="405">
        <f>ROUNDDOWN('7990NTP-P'!N49-('7990NTP-P'!N49*0.3066),2)</f>
        <v>0</v>
      </c>
      <c r="P134" s="98">
        <f>'7990NTP-P'!F49</f>
        <v>0</v>
      </c>
      <c r="Q134" s="108" t="s">
        <v>292</v>
      </c>
      <c r="R134" s="110" t="s">
        <v>210</v>
      </c>
      <c r="S134" s="405">
        <f>ROUNDDOWN('7990NTP-P'!O49-('7990NTP-P'!O49*0.3066),2)</f>
        <v>0</v>
      </c>
      <c r="T134" s="98">
        <f>'7990NTP-P'!G49</f>
        <v>0</v>
      </c>
      <c r="U134" s="108" t="s">
        <v>292</v>
      </c>
      <c r="V134" s="110" t="s">
        <v>210</v>
      </c>
      <c r="W134" s="97">
        <f>ROUNDDOWN('7990NTP-P'!P49-('7990NTP-P'!P49*0.3066),2)</f>
        <v>0</v>
      </c>
      <c r="X134" s="98">
        <f>'7990NTP-P'!H49</f>
        <v>0</v>
      </c>
      <c r="Y134" s="108" t="s">
        <v>292</v>
      </c>
      <c r="Z134" s="110" t="s">
        <v>210</v>
      </c>
      <c r="AA134" s="97">
        <f>ROUNDDOWN('7990NTP-P'!Q49-('7990NTP-P'!Q49*0.3066),2)</f>
        <v>0</v>
      </c>
      <c r="AB134" s="98">
        <f>'7990NTP-P'!I49</f>
        <v>0</v>
      </c>
      <c r="AC134" s="78">
        <f t="shared" si="3"/>
        <v>0</v>
      </c>
      <c r="AD134" s="58"/>
      <c r="AE134" s="58"/>
      <c r="AF134" s="58"/>
      <c r="AG134" s="58"/>
      <c r="AH134" s="58"/>
      <c r="AI134" s="58"/>
      <c r="AJ134" s="58"/>
      <c r="AK134" s="58"/>
      <c r="AL134" s="58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  <c r="HN134" s="36"/>
      <c r="HO134" s="36"/>
      <c r="HP134" s="36"/>
      <c r="HQ134" s="36"/>
      <c r="HR134" s="36"/>
      <c r="HS134" s="36"/>
      <c r="HT134" s="36"/>
      <c r="HU134" s="36"/>
      <c r="HV134" s="36"/>
      <c r="HW134" s="36"/>
      <c r="HX134" s="36"/>
      <c r="HY134" s="36"/>
      <c r="HZ134" s="36"/>
      <c r="IA134" s="36"/>
      <c r="IB134" s="36"/>
      <c r="IC134" s="36"/>
      <c r="ID134" s="36"/>
      <c r="IE134" s="36"/>
      <c r="IF134" s="36"/>
      <c r="IG134" s="36"/>
      <c r="IH134" s="36"/>
      <c r="II134" s="36"/>
      <c r="IJ134" s="36"/>
      <c r="IK134" s="36"/>
      <c r="IL134" s="36"/>
      <c r="IM134" s="36"/>
      <c r="IN134" s="36"/>
      <c r="IO134" s="36"/>
      <c r="IP134" s="36"/>
      <c r="IQ134" s="36"/>
      <c r="IR134" s="36"/>
      <c r="IS134" s="36"/>
      <c r="IT134" s="36"/>
      <c r="IU134" s="36"/>
      <c r="IV134" s="36"/>
      <c r="IW134" s="36"/>
      <c r="IX134" s="36"/>
      <c r="IY134" s="36"/>
      <c r="IZ134" s="36"/>
      <c r="JA134" s="36"/>
      <c r="JB134" s="36"/>
      <c r="JC134" s="36"/>
      <c r="JD134" s="36"/>
      <c r="JE134" s="36"/>
      <c r="JF134" s="36"/>
      <c r="JG134" s="36"/>
      <c r="JH134" s="36"/>
      <c r="JI134" s="36"/>
      <c r="JJ134" s="36"/>
      <c r="JK134" s="36"/>
      <c r="JL134" s="36"/>
      <c r="JM134" s="36"/>
      <c r="JN134" s="36"/>
      <c r="JO134" s="36"/>
      <c r="JP134" s="36"/>
      <c r="JQ134" s="36"/>
      <c r="JR134" s="36"/>
      <c r="JS134" s="36"/>
      <c r="JT134" s="36"/>
      <c r="JU134" s="36"/>
      <c r="JV134" s="36"/>
      <c r="JW134" s="36"/>
      <c r="JX134" s="36"/>
      <c r="JY134" s="36"/>
      <c r="JZ134" s="36"/>
      <c r="KA134" s="36"/>
      <c r="KB134" s="36"/>
    </row>
    <row r="135" spans="1:288" s="101" customFormat="1" ht="63.75" hidden="1" x14ac:dyDescent="0.2">
      <c r="A135" s="2" t="s">
        <v>213</v>
      </c>
      <c r="B135" s="75" t="s">
        <v>211</v>
      </c>
      <c r="C135" s="97">
        <f>ROUNDUP('7990NTP-P'!$K$49*0.3066,2)</f>
        <v>0</v>
      </c>
      <c r="D135" s="87"/>
      <c r="E135" s="24" t="s">
        <v>213</v>
      </c>
      <c r="F135" s="76" t="s">
        <v>211</v>
      </c>
      <c r="G135" s="97">
        <f>ROUNDUP('7990NTP-P'!$L$49*0.3066,2)</f>
        <v>0</v>
      </c>
      <c r="H135" s="87"/>
      <c r="I135" s="24" t="s">
        <v>213</v>
      </c>
      <c r="J135" s="76" t="s">
        <v>211</v>
      </c>
      <c r="K135" s="97">
        <f>ROUNDUP('7990NTP-P'!$M$49*0.3066,2)</f>
        <v>0</v>
      </c>
      <c r="L135" s="87"/>
      <c r="M135" s="108" t="s">
        <v>293</v>
      </c>
      <c r="N135" s="110" t="s">
        <v>294</v>
      </c>
      <c r="O135" s="405">
        <f>ROUNDUP('7990NTP-P'!N49*0.3066,2)</f>
        <v>0</v>
      </c>
      <c r="P135" s="111"/>
      <c r="Q135" s="108" t="s">
        <v>293</v>
      </c>
      <c r="R135" s="110" t="s">
        <v>294</v>
      </c>
      <c r="S135" s="405">
        <f>ROUNDUP('7990NTP-P'!O49*0.3066,2)</f>
        <v>0</v>
      </c>
      <c r="T135" s="111"/>
      <c r="U135" s="108" t="s">
        <v>293</v>
      </c>
      <c r="V135" s="110" t="s">
        <v>294</v>
      </c>
      <c r="W135" s="97">
        <f>ROUNDUP('7990NTP-P'!P49*0.3066,2)</f>
        <v>0</v>
      </c>
      <c r="X135" s="87"/>
      <c r="Y135" s="108" t="s">
        <v>293</v>
      </c>
      <c r="Z135" s="110" t="s">
        <v>294</v>
      </c>
      <c r="AA135" s="97">
        <f>ROUNDUP('7990NTP-P'!Q49*0.3066,2)</f>
        <v>0</v>
      </c>
      <c r="AB135" s="87"/>
      <c r="AC135" s="78">
        <f t="shared" si="3"/>
        <v>0</v>
      </c>
      <c r="AD135" s="58"/>
      <c r="AE135" s="58"/>
      <c r="AF135" s="58"/>
      <c r="AG135" s="58"/>
      <c r="AH135" s="58"/>
      <c r="AI135" s="58"/>
      <c r="AJ135" s="58"/>
      <c r="AK135" s="58"/>
      <c r="AL135" s="58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36"/>
      <c r="HJ135" s="36"/>
      <c r="HK135" s="36"/>
      <c r="HL135" s="36"/>
      <c r="HM135" s="36"/>
      <c r="HN135" s="36"/>
      <c r="HO135" s="36"/>
      <c r="HP135" s="36"/>
      <c r="HQ135" s="36"/>
      <c r="HR135" s="36"/>
      <c r="HS135" s="36"/>
      <c r="HT135" s="36"/>
      <c r="HU135" s="36"/>
      <c r="HV135" s="36"/>
      <c r="HW135" s="36"/>
      <c r="HX135" s="36"/>
      <c r="HY135" s="36"/>
      <c r="HZ135" s="36"/>
      <c r="IA135" s="36"/>
      <c r="IB135" s="36"/>
      <c r="IC135" s="36"/>
      <c r="ID135" s="36"/>
      <c r="IE135" s="36"/>
      <c r="IF135" s="36"/>
      <c r="IG135" s="36"/>
      <c r="IH135" s="36"/>
      <c r="II135" s="36"/>
      <c r="IJ135" s="36"/>
      <c r="IK135" s="36"/>
      <c r="IL135" s="36"/>
      <c r="IM135" s="36"/>
      <c r="IN135" s="36"/>
      <c r="IO135" s="36"/>
      <c r="IP135" s="36"/>
      <c r="IQ135" s="36"/>
      <c r="IR135" s="36"/>
      <c r="IS135" s="36"/>
      <c r="IT135" s="36"/>
      <c r="IU135" s="36"/>
      <c r="IV135" s="36"/>
      <c r="IW135" s="36"/>
      <c r="IX135" s="36"/>
      <c r="IY135" s="36"/>
      <c r="IZ135" s="36"/>
      <c r="JA135" s="36"/>
      <c r="JB135" s="36"/>
      <c r="JC135" s="36"/>
      <c r="JD135" s="36"/>
      <c r="JE135" s="36"/>
      <c r="JF135" s="36"/>
      <c r="JG135" s="36"/>
      <c r="JH135" s="36"/>
      <c r="JI135" s="36"/>
      <c r="JJ135" s="36"/>
      <c r="JK135" s="36"/>
      <c r="JL135" s="36"/>
      <c r="JM135" s="36"/>
      <c r="JN135" s="36"/>
      <c r="JO135" s="36"/>
      <c r="JP135" s="36"/>
      <c r="JQ135" s="36"/>
      <c r="JR135" s="36"/>
      <c r="JS135" s="36"/>
      <c r="JT135" s="36"/>
      <c r="JU135" s="36"/>
      <c r="JV135" s="36"/>
      <c r="JW135" s="36"/>
      <c r="JX135" s="36"/>
      <c r="JY135" s="36"/>
      <c r="JZ135" s="36"/>
      <c r="KA135" s="36"/>
      <c r="KB135" s="36"/>
    </row>
    <row r="136" spans="1:288" s="101" customFormat="1" hidden="1" x14ac:dyDescent="0.2">
      <c r="A136" s="103"/>
      <c r="B136" s="75"/>
      <c r="C136" s="86"/>
      <c r="D136" s="87"/>
      <c r="E136" s="108"/>
      <c r="F136" s="76"/>
      <c r="G136" s="86"/>
      <c r="H136" s="87"/>
      <c r="I136" s="108"/>
      <c r="J136" s="109"/>
      <c r="K136" s="86"/>
      <c r="L136" s="87"/>
      <c r="M136" s="108"/>
      <c r="N136" s="110"/>
      <c r="O136" s="111"/>
      <c r="P136" s="111"/>
      <c r="Q136" s="112"/>
      <c r="R136" s="113"/>
      <c r="S136" s="111"/>
      <c r="T136" s="111"/>
      <c r="U136" s="112"/>
      <c r="V136" s="113"/>
      <c r="W136" s="97"/>
      <c r="X136" s="87"/>
      <c r="Y136" s="108"/>
      <c r="Z136" s="76"/>
      <c r="AA136" s="114"/>
      <c r="AB136" s="87"/>
      <c r="AC136" s="78"/>
      <c r="AD136" s="58"/>
      <c r="AE136" s="58"/>
      <c r="AF136" s="58"/>
      <c r="AG136" s="58"/>
      <c r="AH136" s="58"/>
      <c r="AI136" s="58"/>
      <c r="AJ136" s="58"/>
      <c r="AK136" s="58"/>
      <c r="AL136" s="58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36"/>
      <c r="HJ136" s="36"/>
      <c r="HK136" s="36"/>
      <c r="HL136" s="36"/>
      <c r="HM136" s="36"/>
      <c r="HN136" s="36"/>
      <c r="HO136" s="36"/>
      <c r="HP136" s="36"/>
      <c r="HQ136" s="36"/>
      <c r="HR136" s="36"/>
      <c r="HS136" s="36"/>
      <c r="HT136" s="36"/>
      <c r="HU136" s="36"/>
      <c r="HV136" s="36"/>
      <c r="HW136" s="36"/>
      <c r="HX136" s="36"/>
      <c r="HY136" s="36"/>
      <c r="HZ136" s="36"/>
      <c r="IA136" s="36"/>
      <c r="IB136" s="36"/>
      <c r="IC136" s="36"/>
      <c r="ID136" s="36"/>
      <c r="IE136" s="36"/>
      <c r="IF136" s="36"/>
      <c r="IG136" s="36"/>
      <c r="IH136" s="36"/>
      <c r="II136" s="36"/>
      <c r="IJ136" s="36"/>
      <c r="IK136" s="36"/>
      <c r="IL136" s="36"/>
      <c r="IM136" s="36"/>
      <c r="IN136" s="36"/>
      <c r="IO136" s="36"/>
      <c r="IP136" s="36"/>
      <c r="IQ136" s="36"/>
      <c r="IR136" s="36"/>
      <c r="IS136" s="36"/>
      <c r="IT136" s="36"/>
      <c r="IU136" s="36"/>
      <c r="IV136" s="36"/>
      <c r="IW136" s="36"/>
      <c r="IX136" s="36"/>
      <c r="IY136" s="36"/>
      <c r="IZ136" s="36"/>
      <c r="JA136" s="36"/>
      <c r="JB136" s="36"/>
      <c r="JC136" s="36"/>
      <c r="JD136" s="36"/>
      <c r="JE136" s="36"/>
      <c r="JF136" s="36"/>
      <c r="JG136" s="36"/>
      <c r="JH136" s="36"/>
      <c r="JI136" s="36"/>
      <c r="JJ136" s="36"/>
      <c r="JK136" s="36"/>
      <c r="JL136" s="36"/>
      <c r="JM136" s="36"/>
      <c r="JN136" s="36"/>
      <c r="JO136" s="36"/>
      <c r="JP136" s="36"/>
      <c r="JQ136" s="36"/>
      <c r="JR136" s="36"/>
      <c r="JS136" s="36"/>
      <c r="JT136" s="36"/>
      <c r="JU136" s="36"/>
      <c r="JV136" s="36"/>
      <c r="JW136" s="36"/>
      <c r="JX136" s="36"/>
      <c r="JY136" s="36"/>
      <c r="JZ136" s="36"/>
      <c r="KA136" s="36"/>
      <c r="KB136" s="36"/>
    </row>
    <row r="137" spans="1:288" ht="51" hidden="1" x14ac:dyDescent="0.2">
      <c r="A137" s="2" t="s">
        <v>125</v>
      </c>
      <c r="B137" s="75" t="s">
        <v>115</v>
      </c>
      <c r="C137" s="97">
        <f>ROUNDDOWN('7990NTP-P'!$K$50*0.93,2)</f>
        <v>0</v>
      </c>
      <c r="D137" s="98">
        <f>'7990NTP-P'!$C$50</f>
        <v>0</v>
      </c>
      <c r="E137" s="24" t="s">
        <v>125</v>
      </c>
      <c r="F137" s="76" t="s">
        <v>115</v>
      </c>
      <c r="G137" s="97">
        <f>ROUNDDOWN('7990NTP-P'!$L$50*0.93,2)</f>
        <v>0</v>
      </c>
      <c r="H137" s="98">
        <f>'7990NTP-P'!$D$50</f>
        <v>0</v>
      </c>
      <c r="I137" s="24" t="s">
        <v>125</v>
      </c>
      <c r="J137" s="76" t="s">
        <v>115</v>
      </c>
      <c r="K137" s="97">
        <f>ROUNDDOWN('7990NTP-P'!$M$50*0.93,2)</f>
        <v>0</v>
      </c>
      <c r="L137" s="98">
        <f>'7990NTP-P'!E50</f>
        <v>0</v>
      </c>
      <c r="M137" s="108" t="s">
        <v>296</v>
      </c>
      <c r="N137" s="110" t="s">
        <v>298</v>
      </c>
      <c r="O137" s="405">
        <f>ROUNDDOWN('7990NTP-P'!N50*0.93,2)</f>
        <v>0</v>
      </c>
      <c r="P137" s="98">
        <f>'7990NTP-P'!F50</f>
        <v>0</v>
      </c>
      <c r="Q137" s="108" t="s">
        <v>296</v>
      </c>
      <c r="R137" s="110" t="s">
        <v>298</v>
      </c>
      <c r="S137" s="405">
        <f>ROUNDDOWN('7990NTP-P'!O50*0.93,2)</f>
        <v>0</v>
      </c>
      <c r="T137" s="98">
        <f>'7990NTP-P'!G50</f>
        <v>0</v>
      </c>
      <c r="U137" s="108" t="s">
        <v>296</v>
      </c>
      <c r="V137" s="110" t="s">
        <v>298</v>
      </c>
      <c r="W137" s="97">
        <f>ROUNDDOWN('7990NTP-P'!P50*0.93,2)</f>
        <v>0</v>
      </c>
      <c r="X137" s="98">
        <f>'7990NTP-P'!H50</f>
        <v>0</v>
      </c>
      <c r="Y137" s="108" t="s">
        <v>296</v>
      </c>
      <c r="Z137" s="110" t="s">
        <v>298</v>
      </c>
      <c r="AA137" s="97">
        <f>ROUNDDOWN('7990NTP-P'!Q50*0.93,2)</f>
        <v>0</v>
      </c>
      <c r="AB137" s="98">
        <f>'7990NTP-P'!I50</f>
        <v>0</v>
      </c>
      <c r="AC137" s="78">
        <f t="shared" si="3"/>
        <v>0</v>
      </c>
      <c r="AD137" s="58"/>
      <c r="AE137" s="58"/>
      <c r="AF137" s="58"/>
      <c r="AG137" s="58"/>
      <c r="AH137" s="58"/>
      <c r="AI137" s="58"/>
      <c r="AJ137" s="58"/>
      <c r="AK137" s="58"/>
      <c r="AL137" s="58"/>
    </row>
    <row r="138" spans="1:288" ht="51" hidden="1" x14ac:dyDescent="0.2">
      <c r="A138" s="2" t="s">
        <v>295</v>
      </c>
      <c r="B138" s="75" t="s">
        <v>116</v>
      </c>
      <c r="C138" s="97">
        <f>ROUNDUP('7990NTP-P'!$K$50*0.07,2)</f>
        <v>0</v>
      </c>
      <c r="D138" s="95"/>
      <c r="E138" s="24" t="s">
        <v>295</v>
      </c>
      <c r="F138" s="76" t="s">
        <v>116</v>
      </c>
      <c r="G138" s="97">
        <f>ROUNDUP('7990NTP-P'!$L$50*0.07,2)</f>
        <v>0</v>
      </c>
      <c r="H138" s="95"/>
      <c r="I138" s="24" t="s">
        <v>295</v>
      </c>
      <c r="J138" s="76" t="s">
        <v>116</v>
      </c>
      <c r="K138" s="97">
        <f>ROUNDUP('7990NTP-P'!$M$50*0.07,2)</f>
        <v>0</v>
      </c>
      <c r="L138" s="95"/>
      <c r="M138" s="81" t="s">
        <v>297</v>
      </c>
      <c r="N138" s="120" t="s">
        <v>299</v>
      </c>
      <c r="O138" s="405">
        <f>ROUNDUP('7990NTP-P'!N50*0.07,2)</f>
        <v>0</v>
      </c>
      <c r="P138" s="77"/>
      <c r="Q138" s="81" t="s">
        <v>297</v>
      </c>
      <c r="R138" s="120" t="s">
        <v>299</v>
      </c>
      <c r="S138" s="405">
        <f>ROUNDUP('7990NTP-P'!O50*0.07,2)</f>
        <v>0</v>
      </c>
      <c r="T138" s="77"/>
      <c r="U138" s="81" t="s">
        <v>297</v>
      </c>
      <c r="V138" s="120" t="s">
        <v>299</v>
      </c>
      <c r="W138" s="97">
        <f>ROUNDUP('7990NTP-P'!P50*0.07,2)</f>
        <v>0</v>
      </c>
      <c r="X138" s="405"/>
      <c r="Y138" s="81" t="s">
        <v>297</v>
      </c>
      <c r="Z138" s="120" t="s">
        <v>299</v>
      </c>
      <c r="AA138" s="97">
        <f>ROUNDUP('7990NTP-P'!Q50*0.07,2)</f>
        <v>0</v>
      </c>
      <c r="AB138" s="95"/>
      <c r="AC138" s="78">
        <f t="shared" si="3"/>
        <v>0</v>
      </c>
      <c r="AD138" s="58"/>
      <c r="AE138" s="58"/>
      <c r="AF138" s="58"/>
      <c r="AG138" s="58"/>
      <c r="AH138" s="58"/>
      <c r="AI138" s="58"/>
      <c r="AJ138" s="58"/>
      <c r="AK138" s="58"/>
      <c r="AL138" s="58"/>
    </row>
    <row r="139" spans="1:288" s="101" customFormat="1" hidden="1" x14ac:dyDescent="0.2">
      <c r="A139" s="103"/>
      <c r="B139" s="75"/>
      <c r="C139" s="86"/>
      <c r="D139" s="87"/>
      <c r="E139" s="108"/>
      <c r="F139" s="76"/>
      <c r="G139" s="86"/>
      <c r="H139" s="87"/>
      <c r="I139" s="108"/>
      <c r="J139" s="109"/>
      <c r="K139" s="86"/>
      <c r="L139" s="87"/>
      <c r="M139" s="108"/>
      <c r="N139" s="110"/>
      <c r="O139" s="111"/>
      <c r="P139" s="111"/>
      <c r="Q139" s="112"/>
      <c r="R139" s="113"/>
      <c r="S139" s="111"/>
      <c r="T139" s="111"/>
      <c r="U139" s="112"/>
      <c r="V139" s="113"/>
      <c r="W139" s="97"/>
      <c r="X139" s="405"/>
      <c r="Y139" s="115"/>
      <c r="Z139" s="116"/>
      <c r="AA139" s="114"/>
      <c r="AB139" s="87"/>
      <c r="AC139" s="78"/>
      <c r="AD139" s="58"/>
      <c r="AE139" s="58"/>
      <c r="AF139" s="58"/>
      <c r="AG139" s="58"/>
      <c r="AH139" s="58"/>
      <c r="AI139" s="58"/>
      <c r="AJ139" s="58"/>
      <c r="AK139" s="58"/>
      <c r="AL139" s="58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  <c r="HN139" s="36"/>
      <c r="HO139" s="36"/>
      <c r="HP139" s="36"/>
      <c r="HQ139" s="36"/>
      <c r="HR139" s="36"/>
      <c r="HS139" s="36"/>
      <c r="HT139" s="36"/>
      <c r="HU139" s="36"/>
      <c r="HV139" s="36"/>
      <c r="HW139" s="36"/>
      <c r="HX139" s="36"/>
      <c r="HY139" s="36"/>
      <c r="HZ139" s="36"/>
      <c r="IA139" s="36"/>
      <c r="IB139" s="36"/>
      <c r="IC139" s="36"/>
      <c r="ID139" s="36"/>
      <c r="IE139" s="36"/>
      <c r="IF139" s="36"/>
      <c r="IG139" s="36"/>
      <c r="IH139" s="36"/>
      <c r="II139" s="36"/>
      <c r="IJ139" s="36"/>
      <c r="IK139" s="36"/>
      <c r="IL139" s="36"/>
      <c r="IM139" s="36"/>
      <c r="IN139" s="36"/>
      <c r="IO139" s="36"/>
      <c r="IP139" s="36"/>
      <c r="IQ139" s="36"/>
      <c r="IR139" s="36"/>
      <c r="IS139" s="36"/>
      <c r="IT139" s="36"/>
      <c r="IU139" s="36"/>
      <c r="IV139" s="36"/>
      <c r="IW139" s="36"/>
      <c r="IX139" s="36"/>
      <c r="IY139" s="36"/>
      <c r="IZ139" s="36"/>
      <c r="JA139" s="36"/>
      <c r="JB139" s="36"/>
      <c r="JC139" s="36"/>
      <c r="JD139" s="36"/>
      <c r="JE139" s="36"/>
      <c r="JF139" s="36"/>
      <c r="JG139" s="36"/>
      <c r="JH139" s="36"/>
      <c r="JI139" s="36"/>
      <c r="JJ139" s="36"/>
      <c r="JK139" s="36"/>
      <c r="JL139" s="36"/>
      <c r="JM139" s="36"/>
      <c r="JN139" s="36"/>
      <c r="JO139" s="36"/>
      <c r="JP139" s="36"/>
      <c r="JQ139" s="36"/>
      <c r="JR139" s="36"/>
      <c r="JS139" s="36"/>
      <c r="JT139" s="36"/>
      <c r="JU139" s="36"/>
      <c r="JV139" s="36"/>
      <c r="JW139" s="36"/>
      <c r="JX139" s="36"/>
      <c r="JY139" s="36"/>
      <c r="JZ139" s="36"/>
      <c r="KA139" s="36"/>
      <c r="KB139" s="36"/>
    </row>
    <row r="140" spans="1:288" ht="51" hidden="1" x14ac:dyDescent="0.2">
      <c r="A140" s="2" t="s">
        <v>208</v>
      </c>
      <c r="B140" s="75" t="s">
        <v>215</v>
      </c>
      <c r="C140" s="97">
        <f>ROUNDDOWN('7990NTP-P'!$K$51*0.9,2)</f>
        <v>0</v>
      </c>
      <c r="D140" s="98">
        <f>'7990NTP-P'!$C$51</f>
        <v>0</v>
      </c>
      <c r="E140" s="24" t="s">
        <v>208</v>
      </c>
      <c r="F140" s="76" t="s">
        <v>215</v>
      </c>
      <c r="G140" s="97">
        <f>ROUNDDOWN('7990NTP-P'!$L$51*0.9,2)</f>
        <v>0</v>
      </c>
      <c r="H140" s="98">
        <f>'7990NTP-P'!$D$51</f>
        <v>0</v>
      </c>
      <c r="I140" s="24" t="s">
        <v>208</v>
      </c>
      <c r="J140" s="76" t="s">
        <v>215</v>
      </c>
      <c r="K140" s="97">
        <f>ROUNDDOWN('7990NTP-P'!$M$51*0.9,2)</f>
        <v>0</v>
      </c>
      <c r="L140" s="98">
        <f>'7990NTP-P'!E51</f>
        <v>0</v>
      </c>
      <c r="M140" s="108" t="s">
        <v>300</v>
      </c>
      <c r="N140" s="110" t="s">
        <v>302</v>
      </c>
      <c r="O140" s="405">
        <f>ROUNDDOWN('7990NTP-P'!N51*0.9,2)</f>
        <v>0</v>
      </c>
      <c r="P140" s="98">
        <f>'7990NTP-P'!F51</f>
        <v>0</v>
      </c>
      <c r="Q140" s="108" t="s">
        <v>300</v>
      </c>
      <c r="R140" s="110" t="s">
        <v>302</v>
      </c>
      <c r="S140" s="405">
        <f>ROUNDDOWN('7990NTP-P'!O51*0.9,2)</f>
        <v>0</v>
      </c>
      <c r="T140" s="98">
        <f>'7990NTP-P'!G51</f>
        <v>0</v>
      </c>
      <c r="U140" s="108" t="s">
        <v>300</v>
      </c>
      <c r="V140" s="110" t="s">
        <v>302</v>
      </c>
      <c r="W140" s="97">
        <f>ROUNDDOWN('7990NTP-P'!P51*0.9,2)</f>
        <v>0</v>
      </c>
      <c r="X140" s="98">
        <f>'7990NTP-P'!H51</f>
        <v>0</v>
      </c>
      <c r="Y140" s="108" t="s">
        <v>300</v>
      </c>
      <c r="Z140" s="110" t="s">
        <v>302</v>
      </c>
      <c r="AA140" s="97">
        <f>ROUNDDOWN('7990NTP-P'!Q51*0.9,2)</f>
        <v>0</v>
      </c>
      <c r="AB140" s="98">
        <f>'7990NTP-P'!I51</f>
        <v>0</v>
      </c>
      <c r="AC140" s="78">
        <f t="shared" si="3"/>
        <v>0</v>
      </c>
      <c r="AD140" s="58"/>
      <c r="AE140" s="58"/>
      <c r="AF140" s="58"/>
      <c r="AG140" s="58"/>
      <c r="AH140" s="58"/>
      <c r="AI140" s="58"/>
      <c r="AJ140" s="58"/>
      <c r="AK140" s="58"/>
      <c r="AL140" s="58"/>
    </row>
    <row r="141" spans="1:288" ht="51" hidden="1" x14ac:dyDescent="0.2">
      <c r="A141" s="2" t="s">
        <v>209</v>
      </c>
      <c r="B141" s="75" t="s">
        <v>216</v>
      </c>
      <c r="C141" s="97">
        <f>ROUNDUP('7990NTP-P'!$K$51*0.1,2)</f>
        <v>0</v>
      </c>
      <c r="D141" s="95"/>
      <c r="E141" s="24" t="s">
        <v>209</v>
      </c>
      <c r="F141" s="76" t="s">
        <v>216</v>
      </c>
      <c r="G141" s="97">
        <f>ROUNDUP('7990NTP-P'!$L$51*0.1,2)</f>
        <v>0</v>
      </c>
      <c r="H141" s="95"/>
      <c r="I141" s="24" t="s">
        <v>209</v>
      </c>
      <c r="J141" s="76" t="s">
        <v>216</v>
      </c>
      <c r="K141" s="97">
        <f>ROUNDUP('7990NTP-P'!$M$51*0.1,2)</f>
        <v>0</v>
      </c>
      <c r="L141" s="95"/>
      <c r="M141" s="81" t="s">
        <v>301</v>
      </c>
      <c r="N141" s="120" t="s">
        <v>303</v>
      </c>
      <c r="O141" s="405">
        <f>ROUNDUP('7990NTP-P'!N51*0.1,2)</f>
        <v>0</v>
      </c>
      <c r="P141" s="77"/>
      <c r="Q141" s="81" t="s">
        <v>301</v>
      </c>
      <c r="R141" s="120" t="s">
        <v>303</v>
      </c>
      <c r="S141" s="405">
        <f>ROUNDUP('7990NTP-P'!O51*0.1,2)</f>
        <v>0</v>
      </c>
      <c r="T141" s="77"/>
      <c r="U141" s="81" t="s">
        <v>301</v>
      </c>
      <c r="V141" s="120" t="s">
        <v>303</v>
      </c>
      <c r="W141" s="97">
        <f>ROUNDUP('7990NTP-P'!P51*0.1,2)</f>
        <v>0</v>
      </c>
      <c r="X141" s="95"/>
      <c r="Y141" s="81" t="s">
        <v>301</v>
      </c>
      <c r="Z141" s="120" t="s">
        <v>303</v>
      </c>
      <c r="AA141" s="97">
        <f>ROUNDUP('7990NTP-P'!Q51*0.1,2)</f>
        <v>0</v>
      </c>
      <c r="AB141" s="95"/>
      <c r="AC141" s="78">
        <f t="shared" si="3"/>
        <v>0</v>
      </c>
      <c r="AD141" s="58"/>
      <c r="AE141" s="58"/>
      <c r="AF141" s="58"/>
      <c r="AG141" s="58"/>
      <c r="AH141" s="58"/>
      <c r="AI141" s="58"/>
      <c r="AJ141" s="58"/>
      <c r="AK141" s="58"/>
      <c r="AL141" s="58"/>
    </row>
    <row r="142" spans="1:288" s="101" customFormat="1" hidden="1" x14ac:dyDescent="0.2">
      <c r="A142" s="103"/>
      <c r="B142" s="75"/>
      <c r="C142" s="86"/>
      <c r="D142" s="87"/>
      <c r="E142" s="108"/>
      <c r="F142" s="76"/>
      <c r="G142" s="86"/>
      <c r="H142" s="87"/>
      <c r="I142" s="108"/>
      <c r="J142" s="109"/>
      <c r="K142" s="86"/>
      <c r="L142" s="87"/>
      <c r="M142" s="108"/>
      <c r="N142" s="110"/>
      <c r="O142" s="111"/>
      <c r="P142" s="111"/>
      <c r="Q142" s="112"/>
      <c r="R142" s="113"/>
      <c r="S142" s="111"/>
      <c r="T142" s="111"/>
      <c r="U142" s="112"/>
      <c r="V142" s="113"/>
      <c r="W142" s="97"/>
      <c r="X142" s="87"/>
      <c r="Y142" s="108"/>
      <c r="Z142" s="76"/>
      <c r="AA142" s="114"/>
      <c r="AB142" s="87"/>
      <c r="AC142" s="78"/>
      <c r="AD142" s="58"/>
      <c r="AE142" s="58"/>
      <c r="AF142" s="58"/>
      <c r="AG142" s="58"/>
      <c r="AH142" s="58"/>
      <c r="AI142" s="58"/>
      <c r="AJ142" s="58"/>
      <c r="AK142" s="58"/>
      <c r="AL142" s="58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  <c r="HN142" s="36"/>
      <c r="HO142" s="36"/>
      <c r="HP142" s="36"/>
      <c r="HQ142" s="36"/>
      <c r="HR142" s="36"/>
      <c r="HS142" s="36"/>
      <c r="HT142" s="36"/>
      <c r="HU142" s="36"/>
      <c r="HV142" s="36"/>
      <c r="HW142" s="36"/>
      <c r="HX142" s="36"/>
      <c r="HY142" s="36"/>
      <c r="HZ142" s="36"/>
      <c r="IA142" s="36"/>
      <c r="IB142" s="36"/>
      <c r="IC142" s="36"/>
      <c r="ID142" s="36"/>
      <c r="IE142" s="36"/>
      <c r="IF142" s="36"/>
      <c r="IG142" s="36"/>
      <c r="IH142" s="36"/>
      <c r="II142" s="36"/>
      <c r="IJ142" s="36"/>
      <c r="IK142" s="36"/>
      <c r="IL142" s="36"/>
      <c r="IM142" s="36"/>
      <c r="IN142" s="36"/>
      <c r="IO142" s="36"/>
      <c r="IP142" s="36"/>
      <c r="IQ142" s="36"/>
      <c r="IR142" s="36"/>
      <c r="IS142" s="36"/>
      <c r="IT142" s="36"/>
      <c r="IU142" s="36"/>
      <c r="IV142" s="36"/>
      <c r="IW142" s="36"/>
      <c r="IX142" s="36"/>
      <c r="IY142" s="36"/>
      <c r="IZ142" s="36"/>
      <c r="JA142" s="36"/>
      <c r="JB142" s="36"/>
      <c r="JC142" s="36"/>
      <c r="JD142" s="36"/>
      <c r="JE142" s="36"/>
      <c r="JF142" s="36"/>
      <c r="JG142" s="36"/>
      <c r="JH142" s="36"/>
      <c r="JI142" s="36"/>
      <c r="JJ142" s="36"/>
      <c r="JK142" s="36"/>
      <c r="JL142" s="36"/>
      <c r="JM142" s="36"/>
      <c r="JN142" s="36"/>
      <c r="JO142" s="36"/>
      <c r="JP142" s="36"/>
      <c r="JQ142" s="36"/>
      <c r="JR142" s="36"/>
      <c r="JS142" s="36"/>
      <c r="JT142" s="36"/>
      <c r="JU142" s="36"/>
      <c r="JV142" s="36"/>
      <c r="JW142" s="36"/>
      <c r="JX142" s="36"/>
      <c r="JY142" s="36"/>
      <c r="JZ142" s="36"/>
      <c r="KA142" s="36"/>
      <c r="KB142" s="36"/>
    </row>
    <row r="143" spans="1:288" s="101" customFormat="1" ht="51" hidden="1" x14ac:dyDescent="0.2">
      <c r="A143" s="103" t="s">
        <v>127</v>
      </c>
      <c r="B143" s="75" t="s">
        <v>135</v>
      </c>
      <c r="C143" s="97">
        <f>ROUNDDOWN('7990NTP-P'!$K$52*0.5,2)</f>
        <v>0</v>
      </c>
      <c r="D143" s="98">
        <f>'7990NTP-P'!$C$52</f>
        <v>0</v>
      </c>
      <c r="E143" s="104" t="s">
        <v>127</v>
      </c>
      <c r="F143" s="76" t="s">
        <v>135</v>
      </c>
      <c r="G143" s="97">
        <f>ROUNDDOWN('7990NTP-P'!$L$52*0.5,2)</f>
        <v>0</v>
      </c>
      <c r="H143" s="98">
        <f>'7990NTP-P'!$D$52</f>
        <v>0</v>
      </c>
      <c r="I143" s="104" t="s">
        <v>127</v>
      </c>
      <c r="J143" s="76" t="s">
        <v>135</v>
      </c>
      <c r="K143" s="97">
        <f>ROUNDDOWN('7990NTP-P'!$M$52*0.5,2)</f>
        <v>0</v>
      </c>
      <c r="L143" s="98">
        <f>'7990NTP-P'!E52</f>
        <v>0</v>
      </c>
      <c r="M143" s="104" t="s">
        <v>344</v>
      </c>
      <c r="N143" s="76" t="s">
        <v>346</v>
      </c>
      <c r="O143" s="405">
        <f>ROUNDDOWN('7990NTP-P'!N52*0.5,2)</f>
        <v>0</v>
      </c>
      <c r="P143" s="98">
        <f>'7990NTP-P'!F52</f>
        <v>0</v>
      </c>
      <c r="Q143" s="104" t="s">
        <v>344</v>
      </c>
      <c r="R143" s="76" t="s">
        <v>346</v>
      </c>
      <c r="S143" s="405">
        <f>ROUNDDOWN('7990NTP-P'!O52*0.5,2)</f>
        <v>0</v>
      </c>
      <c r="T143" s="98">
        <f>'7990NTP-P'!G52</f>
        <v>0</v>
      </c>
      <c r="U143" s="104" t="s">
        <v>344</v>
      </c>
      <c r="V143" s="76" t="s">
        <v>346</v>
      </c>
      <c r="W143" s="97">
        <f>ROUNDDOWN('7990NTP-P'!P52*0.5,2)</f>
        <v>0</v>
      </c>
      <c r="X143" s="98">
        <f>'7990NTP-P'!H52</f>
        <v>0</v>
      </c>
      <c r="Y143" s="104" t="s">
        <v>344</v>
      </c>
      <c r="Z143" s="76" t="s">
        <v>346</v>
      </c>
      <c r="AA143" s="97">
        <f>ROUNDDOWN('7990NTP-P'!Q52*0.5,2)</f>
        <v>0</v>
      </c>
      <c r="AB143" s="98">
        <f>'7990NTP-P'!I52</f>
        <v>0</v>
      </c>
      <c r="AC143" s="78">
        <f t="shared" si="3"/>
        <v>0</v>
      </c>
      <c r="AD143" s="58"/>
      <c r="AE143" s="58"/>
      <c r="AF143" s="58"/>
      <c r="AG143" s="58"/>
      <c r="AH143" s="58"/>
      <c r="AI143" s="58"/>
      <c r="AJ143" s="58"/>
      <c r="AK143" s="58"/>
      <c r="AL143" s="58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  <c r="GM143" s="36"/>
      <c r="GN143" s="36"/>
      <c r="GO143" s="36"/>
      <c r="GP143" s="36"/>
      <c r="GQ143" s="36"/>
      <c r="GR143" s="36"/>
      <c r="GS143" s="36"/>
      <c r="GT143" s="36"/>
      <c r="GU143" s="36"/>
      <c r="GV143" s="36"/>
      <c r="GW143" s="36"/>
      <c r="GX143" s="36"/>
      <c r="GY143" s="36"/>
      <c r="GZ143" s="36"/>
      <c r="HA143" s="36"/>
      <c r="HB143" s="36"/>
      <c r="HC143" s="36"/>
      <c r="HD143" s="36"/>
      <c r="HE143" s="36"/>
      <c r="HF143" s="36"/>
      <c r="HG143" s="36"/>
      <c r="HH143" s="36"/>
      <c r="HI143" s="36"/>
      <c r="HJ143" s="36"/>
      <c r="HK143" s="36"/>
      <c r="HL143" s="36"/>
      <c r="HM143" s="36"/>
      <c r="HN143" s="36"/>
      <c r="HO143" s="36"/>
      <c r="HP143" s="36"/>
      <c r="HQ143" s="36"/>
      <c r="HR143" s="36"/>
      <c r="HS143" s="36"/>
      <c r="HT143" s="36"/>
      <c r="HU143" s="36"/>
      <c r="HV143" s="36"/>
      <c r="HW143" s="36"/>
      <c r="HX143" s="36"/>
      <c r="HY143" s="36"/>
      <c r="HZ143" s="36"/>
      <c r="IA143" s="36"/>
      <c r="IB143" s="36"/>
      <c r="IC143" s="36"/>
      <c r="ID143" s="36"/>
      <c r="IE143" s="36"/>
      <c r="IF143" s="36"/>
      <c r="IG143" s="36"/>
      <c r="IH143" s="36"/>
      <c r="II143" s="36"/>
      <c r="IJ143" s="36"/>
      <c r="IK143" s="36"/>
      <c r="IL143" s="36"/>
      <c r="IM143" s="36"/>
      <c r="IN143" s="36"/>
      <c r="IO143" s="36"/>
      <c r="IP143" s="36"/>
      <c r="IQ143" s="36"/>
      <c r="IR143" s="36"/>
      <c r="IS143" s="36"/>
      <c r="IT143" s="36"/>
      <c r="IU143" s="36"/>
      <c r="IV143" s="36"/>
      <c r="IW143" s="36"/>
      <c r="IX143" s="36"/>
      <c r="IY143" s="36"/>
      <c r="IZ143" s="36"/>
      <c r="JA143" s="36"/>
      <c r="JB143" s="36"/>
      <c r="JC143" s="36"/>
      <c r="JD143" s="36"/>
      <c r="JE143" s="36"/>
      <c r="JF143" s="36"/>
      <c r="JG143" s="36"/>
      <c r="JH143" s="36"/>
      <c r="JI143" s="36"/>
      <c r="JJ143" s="36"/>
      <c r="JK143" s="36"/>
      <c r="JL143" s="36"/>
      <c r="JM143" s="36"/>
      <c r="JN143" s="36"/>
      <c r="JO143" s="36"/>
      <c r="JP143" s="36"/>
      <c r="JQ143" s="36"/>
      <c r="JR143" s="36"/>
      <c r="JS143" s="36"/>
      <c r="JT143" s="36"/>
      <c r="JU143" s="36"/>
      <c r="JV143" s="36"/>
      <c r="JW143" s="36"/>
      <c r="JX143" s="36"/>
      <c r="JY143" s="36"/>
      <c r="JZ143" s="36"/>
      <c r="KA143" s="36"/>
      <c r="KB143" s="36"/>
    </row>
    <row r="144" spans="1:288" s="101" customFormat="1" ht="51" hidden="1" x14ac:dyDescent="0.2">
      <c r="A144" s="103" t="s">
        <v>128</v>
      </c>
      <c r="B144" s="75" t="s">
        <v>136</v>
      </c>
      <c r="C144" s="97">
        <f>ROUNDUP('7990NTP-P'!$K$52*0.5,2)</f>
        <v>0</v>
      </c>
      <c r="D144" s="87"/>
      <c r="E144" s="104" t="s">
        <v>128</v>
      </c>
      <c r="F144" s="76" t="s">
        <v>136</v>
      </c>
      <c r="G144" s="97">
        <f>ROUNDUP('7990NTP-P'!$L$52*0.5,2)</f>
        <v>0</v>
      </c>
      <c r="H144" s="87"/>
      <c r="I144" s="104" t="s">
        <v>128</v>
      </c>
      <c r="J144" s="76" t="s">
        <v>136</v>
      </c>
      <c r="K144" s="97">
        <f>ROUNDUP('7990NTP-P'!$M$52*0.5,2)</f>
        <v>0</v>
      </c>
      <c r="L144" s="87"/>
      <c r="M144" s="104" t="s">
        <v>345</v>
      </c>
      <c r="N144" s="76" t="s">
        <v>347</v>
      </c>
      <c r="O144" s="405">
        <f>ROUNDUP('7990NTP-P'!N52*0.5,2)</f>
        <v>0</v>
      </c>
      <c r="P144" s="111"/>
      <c r="Q144" s="104" t="s">
        <v>345</v>
      </c>
      <c r="R144" s="76" t="s">
        <v>347</v>
      </c>
      <c r="S144" s="405">
        <f>ROUNDUP('7990NTP-P'!O52*0.5,2)</f>
        <v>0</v>
      </c>
      <c r="T144" s="111"/>
      <c r="U144" s="104" t="s">
        <v>345</v>
      </c>
      <c r="V144" s="76" t="s">
        <v>347</v>
      </c>
      <c r="W144" s="97">
        <f>ROUNDUP('7990NTP-P'!P52*0.5,2)</f>
        <v>0</v>
      </c>
      <c r="X144" s="87"/>
      <c r="Y144" s="104" t="s">
        <v>345</v>
      </c>
      <c r="Z144" s="76" t="s">
        <v>347</v>
      </c>
      <c r="AA144" s="97">
        <f>ROUNDUP('7990NTP-P'!Q52*0.5,2)</f>
        <v>0</v>
      </c>
      <c r="AB144" s="87"/>
      <c r="AC144" s="78">
        <f t="shared" si="3"/>
        <v>0</v>
      </c>
      <c r="AD144" s="58"/>
      <c r="AE144" s="58"/>
      <c r="AF144" s="58"/>
      <c r="AG144" s="58"/>
      <c r="AH144" s="58"/>
      <c r="AI144" s="58"/>
      <c r="AJ144" s="58"/>
      <c r="AK144" s="58"/>
      <c r="AL144" s="58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  <c r="IT144" s="36"/>
      <c r="IU144" s="36"/>
      <c r="IV144" s="36"/>
      <c r="IW144" s="36"/>
      <c r="IX144" s="36"/>
      <c r="IY144" s="36"/>
      <c r="IZ144" s="36"/>
      <c r="JA144" s="36"/>
      <c r="JB144" s="36"/>
      <c r="JC144" s="36"/>
      <c r="JD144" s="36"/>
      <c r="JE144" s="36"/>
      <c r="JF144" s="36"/>
      <c r="JG144" s="36"/>
      <c r="JH144" s="36"/>
      <c r="JI144" s="36"/>
      <c r="JJ144" s="36"/>
      <c r="JK144" s="36"/>
      <c r="JL144" s="36"/>
      <c r="JM144" s="36"/>
      <c r="JN144" s="36"/>
      <c r="JO144" s="36"/>
      <c r="JP144" s="36"/>
      <c r="JQ144" s="36"/>
      <c r="JR144" s="36"/>
      <c r="JS144" s="36"/>
      <c r="JT144" s="36"/>
      <c r="JU144" s="36"/>
      <c r="JV144" s="36"/>
      <c r="JW144" s="36"/>
      <c r="JX144" s="36"/>
      <c r="JY144" s="36"/>
      <c r="JZ144" s="36"/>
      <c r="KA144" s="36"/>
      <c r="KB144" s="36"/>
    </row>
    <row r="145" spans="1:288" s="101" customFormat="1" hidden="1" x14ac:dyDescent="0.2">
      <c r="A145" s="103"/>
      <c r="B145" s="75"/>
      <c r="C145" s="86"/>
      <c r="D145" s="87"/>
      <c r="E145" s="108"/>
      <c r="F145" s="76"/>
      <c r="G145" s="86"/>
      <c r="H145" s="87"/>
      <c r="I145" s="108"/>
      <c r="J145" s="109"/>
      <c r="K145" s="86"/>
      <c r="L145" s="87"/>
      <c r="M145" s="108"/>
      <c r="N145" s="110"/>
      <c r="O145" s="111"/>
      <c r="P145" s="111"/>
      <c r="Q145" s="112"/>
      <c r="R145" s="113"/>
      <c r="S145" s="111"/>
      <c r="T145" s="111"/>
      <c r="U145" s="112"/>
      <c r="V145" s="113"/>
      <c r="W145" s="97"/>
      <c r="X145" s="87"/>
      <c r="Y145" s="108"/>
      <c r="Z145" s="76"/>
      <c r="AA145" s="114"/>
      <c r="AB145" s="87"/>
      <c r="AC145" s="78"/>
      <c r="AD145" s="58"/>
      <c r="AE145" s="58"/>
      <c r="AF145" s="58"/>
      <c r="AG145" s="58"/>
      <c r="AH145" s="58"/>
      <c r="AI145" s="58"/>
      <c r="AJ145" s="58"/>
      <c r="AK145" s="58"/>
      <c r="AL145" s="58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  <c r="IT145" s="36"/>
      <c r="IU145" s="36"/>
      <c r="IV145" s="36"/>
      <c r="IW145" s="36"/>
      <c r="IX145" s="36"/>
      <c r="IY145" s="36"/>
      <c r="IZ145" s="36"/>
      <c r="JA145" s="36"/>
      <c r="JB145" s="36"/>
      <c r="JC145" s="36"/>
      <c r="JD145" s="36"/>
      <c r="JE145" s="36"/>
      <c r="JF145" s="36"/>
      <c r="JG145" s="36"/>
      <c r="JH145" s="36"/>
      <c r="JI145" s="36"/>
      <c r="JJ145" s="36"/>
      <c r="JK145" s="36"/>
      <c r="JL145" s="36"/>
      <c r="JM145" s="36"/>
      <c r="JN145" s="36"/>
      <c r="JO145" s="36"/>
      <c r="JP145" s="36"/>
      <c r="JQ145" s="36"/>
      <c r="JR145" s="36"/>
      <c r="JS145" s="36"/>
      <c r="JT145" s="36"/>
      <c r="JU145" s="36"/>
      <c r="JV145" s="36"/>
      <c r="JW145" s="36"/>
      <c r="JX145" s="36"/>
      <c r="JY145" s="36"/>
      <c r="JZ145" s="36"/>
      <c r="KA145" s="36"/>
      <c r="KB145" s="36"/>
    </row>
    <row r="146" spans="1:288" s="101" customFormat="1" ht="63.75" hidden="1" x14ac:dyDescent="0.2">
      <c r="A146" s="103" t="s">
        <v>348</v>
      </c>
      <c r="B146" s="75" t="s">
        <v>214</v>
      </c>
      <c r="C146" s="97">
        <f>ROUNDDOWN('7990NTP-P'!$K$53-('7990NTP-P'!$K$53*0.438),2)</f>
        <v>0</v>
      </c>
      <c r="D146" s="98">
        <f>'7990NTP-P'!$C$53</f>
        <v>0</v>
      </c>
      <c r="E146" s="104" t="s">
        <v>348</v>
      </c>
      <c r="F146" s="76" t="s">
        <v>214</v>
      </c>
      <c r="G146" s="97">
        <f>ROUNDDOWN('7990NTP-P'!$L$53-('7990NTP-P'!$L$53*0.438),2)</f>
        <v>0</v>
      </c>
      <c r="H146" s="98">
        <f>'7990NTP-P'!$D$53</f>
        <v>0</v>
      </c>
      <c r="I146" s="104" t="s">
        <v>348</v>
      </c>
      <c r="J146" s="76" t="s">
        <v>214</v>
      </c>
      <c r="K146" s="97">
        <f>ROUNDDOWN('7990NTP-P'!$M$53-('7990NTP-P'!$M$53*0.438),2)</f>
        <v>0</v>
      </c>
      <c r="L146" s="98">
        <f>'7990NTP-P'!E53</f>
        <v>0</v>
      </c>
      <c r="M146" s="104" t="s">
        <v>304</v>
      </c>
      <c r="N146" s="76" t="s">
        <v>214</v>
      </c>
      <c r="O146" s="405">
        <f>ROUNDDOWN('7990NTP-P'!N53-('7990NTP-P'!N53*0.438),2)</f>
        <v>0</v>
      </c>
      <c r="P146" s="98">
        <f>'7990NTP-P'!F53</f>
        <v>0</v>
      </c>
      <c r="Q146" s="104" t="s">
        <v>304</v>
      </c>
      <c r="R146" s="76" t="s">
        <v>214</v>
      </c>
      <c r="S146" s="405">
        <f>ROUNDDOWN('7990NTP-P'!O53-('7990NTP-P'!O53*0.438),2)</f>
        <v>0</v>
      </c>
      <c r="T146" s="98">
        <f>'7990NTP-P'!G53</f>
        <v>0</v>
      </c>
      <c r="U146" s="104" t="s">
        <v>304</v>
      </c>
      <c r="V146" s="76" t="s">
        <v>214</v>
      </c>
      <c r="W146" s="97">
        <f>ROUNDDOWN('7990NTP-P'!P53-('7990NTP-P'!P53*0.438),2)</f>
        <v>0</v>
      </c>
      <c r="X146" s="98">
        <f>'7990NTP-P'!H53</f>
        <v>0</v>
      </c>
      <c r="Y146" s="104" t="s">
        <v>304</v>
      </c>
      <c r="Z146" s="76" t="s">
        <v>214</v>
      </c>
      <c r="AA146" s="97">
        <f>ROUNDDOWN('7990NTP-P'!Q53-('7990NTP-P'!Q53*0.438),2)</f>
        <v>0</v>
      </c>
      <c r="AB146" s="98">
        <f>'7990NTP-P'!I53</f>
        <v>0</v>
      </c>
      <c r="AC146" s="78">
        <f t="shared" si="3"/>
        <v>0</v>
      </c>
      <c r="AD146" s="58"/>
      <c r="AE146" s="58"/>
      <c r="AF146" s="58"/>
      <c r="AG146" s="58"/>
      <c r="AH146" s="58"/>
      <c r="AI146" s="58"/>
      <c r="AJ146" s="58"/>
      <c r="AK146" s="58"/>
      <c r="AL146" s="58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36"/>
      <c r="HJ146" s="36"/>
      <c r="HK146" s="36"/>
      <c r="HL146" s="36"/>
      <c r="HM146" s="36"/>
      <c r="HN146" s="36"/>
      <c r="HO146" s="36"/>
      <c r="HP146" s="36"/>
      <c r="HQ146" s="36"/>
      <c r="HR146" s="36"/>
      <c r="HS146" s="36"/>
      <c r="HT146" s="36"/>
      <c r="HU146" s="36"/>
      <c r="HV146" s="36"/>
      <c r="HW146" s="36"/>
      <c r="HX146" s="36"/>
      <c r="HY146" s="36"/>
      <c r="HZ146" s="36"/>
      <c r="IA146" s="36"/>
      <c r="IB146" s="36"/>
      <c r="IC146" s="36"/>
      <c r="ID146" s="36"/>
      <c r="IE146" s="36"/>
      <c r="IF146" s="36"/>
      <c r="IG146" s="36"/>
      <c r="IH146" s="36"/>
      <c r="II146" s="36"/>
      <c r="IJ146" s="36"/>
      <c r="IK146" s="36"/>
      <c r="IL146" s="36"/>
      <c r="IM146" s="36"/>
      <c r="IN146" s="36"/>
      <c r="IO146" s="36"/>
      <c r="IP146" s="36"/>
      <c r="IQ146" s="36"/>
      <c r="IR146" s="36"/>
      <c r="IS146" s="36"/>
      <c r="IT146" s="36"/>
      <c r="IU146" s="36"/>
      <c r="IV146" s="36"/>
      <c r="IW146" s="36"/>
      <c r="IX146" s="36"/>
      <c r="IY146" s="36"/>
      <c r="IZ146" s="36"/>
      <c r="JA146" s="36"/>
      <c r="JB146" s="36"/>
      <c r="JC146" s="36"/>
      <c r="JD146" s="36"/>
      <c r="JE146" s="36"/>
      <c r="JF146" s="36"/>
      <c r="JG146" s="36"/>
      <c r="JH146" s="36"/>
      <c r="JI146" s="36"/>
      <c r="JJ146" s="36"/>
      <c r="JK146" s="36"/>
      <c r="JL146" s="36"/>
      <c r="JM146" s="36"/>
      <c r="JN146" s="36"/>
      <c r="JO146" s="36"/>
      <c r="JP146" s="36"/>
      <c r="JQ146" s="36"/>
      <c r="JR146" s="36"/>
      <c r="JS146" s="36"/>
      <c r="JT146" s="36"/>
      <c r="JU146" s="36"/>
      <c r="JV146" s="36"/>
      <c r="JW146" s="36"/>
      <c r="JX146" s="36"/>
      <c r="JY146" s="36"/>
      <c r="JZ146" s="36"/>
      <c r="KA146" s="36"/>
      <c r="KB146" s="36"/>
    </row>
    <row r="147" spans="1:288" s="101" customFormat="1" ht="63.75" hidden="1" x14ac:dyDescent="0.2">
      <c r="A147" s="103" t="s">
        <v>349</v>
      </c>
      <c r="B147" s="75" t="s">
        <v>350</v>
      </c>
      <c r="C147" s="97">
        <f>ROUNDUP('7990NTP-P'!$K$53*0.438,2)</f>
        <v>0</v>
      </c>
      <c r="D147" s="87"/>
      <c r="E147" s="104" t="s">
        <v>349</v>
      </c>
      <c r="F147" s="76" t="s">
        <v>350</v>
      </c>
      <c r="G147" s="97">
        <f>ROUNDUP('7990NTP-P'!$L$53*0.438,2)</f>
        <v>0</v>
      </c>
      <c r="H147" s="87"/>
      <c r="I147" s="104" t="s">
        <v>349</v>
      </c>
      <c r="J147" s="76" t="s">
        <v>350</v>
      </c>
      <c r="K147" s="97">
        <f>ROUNDUP('7990NTP-P'!$M$53*0.438,2)</f>
        <v>0</v>
      </c>
      <c r="L147" s="87"/>
      <c r="M147" s="104" t="s">
        <v>305</v>
      </c>
      <c r="N147" s="76" t="s">
        <v>306</v>
      </c>
      <c r="O147" s="405">
        <f>ROUNDUP('7990NTP-P'!N53*0.438,2)</f>
        <v>0</v>
      </c>
      <c r="P147" s="111"/>
      <c r="Q147" s="104" t="s">
        <v>305</v>
      </c>
      <c r="R147" s="76" t="s">
        <v>306</v>
      </c>
      <c r="S147" s="405">
        <f>ROUNDUP('7990NTP-P'!O53*0.438,2)</f>
        <v>0</v>
      </c>
      <c r="T147" s="111"/>
      <c r="U147" s="104" t="s">
        <v>305</v>
      </c>
      <c r="V147" s="76" t="s">
        <v>306</v>
      </c>
      <c r="W147" s="97">
        <f>ROUNDUP('7990NTP-P'!P53*0.438,2)</f>
        <v>0</v>
      </c>
      <c r="X147" s="87"/>
      <c r="Y147" s="104" t="s">
        <v>305</v>
      </c>
      <c r="Z147" s="76" t="s">
        <v>306</v>
      </c>
      <c r="AA147" s="97">
        <f>ROUNDUP('7990NTP-P'!Q53*0.438,2)</f>
        <v>0</v>
      </c>
      <c r="AB147" s="87"/>
      <c r="AC147" s="78">
        <f t="shared" si="3"/>
        <v>0</v>
      </c>
      <c r="AD147" s="58"/>
      <c r="AE147" s="58"/>
      <c r="AF147" s="58"/>
      <c r="AG147" s="58"/>
      <c r="AH147" s="58"/>
      <c r="AI147" s="58"/>
      <c r="AJ147" s="58"/>
      <c r="AK147" s="58"/>
      <c r="AL147" s="58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  <c r="IT147" s="36"/>
      <c r="IU147" s="36"/>
      <c r="IV147" s="36"/>
      <c r="IW147" s="36"/>
      <c r="IX147" s="36"/>
      <c r="IY147" s="36"/>
      <c r="IZ147" s="36"/>
      <c r="JA147" s="36"/>
      <c r="JB147" s="36"/>
      <c r="JC147" s="36"/>
      <c r="JD147" s="36"/>
      <c r="JE147" s="36"/>
      <c r="JF147" s="36"/>
      <c r="JG147" s="36"/>
      <c r="JH147" s="36"/>
      <c r="JI147" s="36"/>
      <c r="JJ147" s="36"/>
      <c r="JK147" s="36"/>
      <c r="JL147" s="36"/>
      <c r="JM147" s="36"/>
      <c r="JN147" s="36"/>
      <c r="JO147" s="36"/>
      <c r="JP147" s="36"/>
      <c r="JQ147" s="36"/>
      <c r="JR147" s="36"/>
      <c r="JS147" s="36"/>
      <c r="JT147" s="36"/>
      <c r="JU147" s="36"/>
      <c r="JV147" s="36"/>
      <c r="JW147" s="36"/>
      <c r="JX147" s="36"/>
      <c r="JY147" s="36"/>
      <c r="JZ147" s="36"/>
      <c r="KA147" s="36"/>
      <c r="KB147" s="36"/>
    </row>
    <row r="148" spans="1:288" s="101" customFormat="1" hidden="1" x14ac:dyDescent="0.2">
      <c r="A148" s="103"/>
      <c r="B148" s="75"/>
      <c r="C148" s="86"/>
      <c r="D148" s="87"/>
      <c r="E148" s="108"/>
      <c r="F148" s="76"/>
      <c r="G148" s="86"/>
      <c r="H148" s="87"/>
      <c r="I148" s="108"/>
      <c r="J148" s="109"/>
      <c r="K148" s="86"/>
      <c r="L148" s="87"/>
      <c r="M148" s="108"/>
      <c r="N148" s="110"/>
      <c r="O148" s="111"/>
      <c r="P148" s="111"/>
      <c r="Q148" s="112"/>
      <c r="R148" s="113"/>
      <c r="S148" s="111"/>
      <c r="T148" s="111"/>
      <c r="U148" s="112"/>
      <c r="V148" s="113"/>
      <c r="W148" s="97"/>
      <c r="X148" s="87"/>
      <c r="Y148" s="108"/>
      <c r="Z148" s="76"/>
      <c r="AA148" s="114"/>
      <c r="AB148" s="87"/>
      <c r="AC148" s="78"/>
      <c r="AD148" s="58"/>
      <c r="AE148" s="58"/>
      <c r="AF148" s="58"/>
      <c r="AG148" s="58"/>
      <c r="AH148" s="58"/>
      <c r="AI148" s="58"/>
      <c r="AJ148" s="58"/>
      <c r="AK148" s="58"/>
      <c r="AL148" s="58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  <c r="IV148" s="36"/>
      <c r="IW148" s="36"/>
      <c r="IX148" s="36"/>
      <c r="IY148" s="36"/>
      <c r="IZ148" s="36"/>
      <c r="JA148" s="36"/>
      <c r="JB148" s="36"/>
      <c r="JC148" s="36"/>
      <c r="JD148" s="36"/>
      <c r="JE148" s="36"/>
      <c r="JF148" s="36"/>
      <c r="JG148" s="36"/>
      <c r="JH148" s="36"/>
      <c r="JI148" s="36"/>
      <c r="JJ148" s="36"/>
      <c r="JK148" s="36"/>
      <c r="JL148" s="36"/>
      <c r="JM148" s="36"/>
      <c r="JN148" s="36"/>
      <c r="JO148" s="36"/>
      <c r="JP148" s="36"/>
      <c r="JQ148" s="36"/>
      <c r="JR148" s="36"/>
      <c r="JS148" s="36"/>
      <c r="JT148" s="36"/>
      <c r="JU148" s="36"/>
      <c r="JV148" s="36"/>
      <c r="JW148" s="36"/>
      <c r="JX148" s="36"/>
      <c r="JY148" s="36"/>
      <c r="JZ148" s="36"/>
      <c r="KA148" s="36"/>
      <c r="KB148" s="36"/>
    </row>
    <row r="149" spans="1:288" s="101" customFormat="1" ht="63.75" hidden="1" x14ac:dyDescent="0.2">
      <c r="A149" s="2" t="s">
        <v>337</v>
      </c>
      <c r="B149" s="75" t="s">
        <v>217</v>
      </c>
      <c r="C149" s="97">
        <f>ROUNDDOWN('7990NTP-P'!$K$54-('7990NTP-P'!$K$54*0.3066),2)</f>
        <v>0</v>
      </c>
      <c r="D149" s="98">
        <f>'7990NTP-P'!$C$54</f>
        <v>0</v>
      </c>
      <c r="E149" s="24" t="s">
        <v>337</v>
      </c>
      <c r="F149" s="76" t="s">
        <v>217</v>
      </c>
      <c r="G149" s="97">
        <f>ROUNDDOWN('7990NTP-P'!$L$54-('7990NTP-P'!$L$54*0.3066),2)</f>
        <v>0</v>
      </c>
      <c r="H149" s="98">
        <f>'7990NTP-P'!$D$54</f>
        <v>0</v>
      </c>
      <c r="I149" s="24" t="s">
        <v>337</v>
      </c>
      <c r="J149" s="76" t="s">
        <v>217</v>
      </c>
      <c r="K149" s="97">
        <f>ROUNDDOWN('7990NTP-P'!$M$54-('7990NTP-P'!$M$54*0.3066),2)</f>
        <v>0</v>
      </c>
      <c r="L149" s="98">
        <f>'7990NTP-P'!E54</f>
        <v>0</v>
      </c>
      <c r="M149" s="24" t="s">
        <v>307</v>
      </c>
      <c r="N149" s="76" t="s">
        <v>217</v>
      </c>
      <c r="O149" s="405">
        <f>ROUNDDOWN('7990NTP-P'!N54-('7990NTP-P'!N54*0.3066),2)</f>
        <v>0</v>
      </c>
      <c r="P149" s="98">
        <f>'7990NTP-P'!F54</f>
        <v>0</v>
      </c>
      <c r="Q149" s="24" t="s">
        <v>307</v>
      </c>
      <c r="R149" s="76" t="s">
        <v>217</v>
      </c>
      <c r="S149" s="405">
        <f>ROUNDDOWN('7990NTP-P'!O54-('7990NTP-P'!O54*0.3066),2)</f>
        <v>0</v>
      </c>
      <c r="T149" s="98">
        <f>'7990NTP-P'!G54</f>
        <v>0</v>
      </c>
      <c r="U149" s="24" t="s">
        <v>307</v>
      </c>
      <c r="V149" s="76" t="s">
        <v>217</v>
      </c>
      <c r="W149" s="97">
        <f>ROUNDDOWN('7990NTP-P'!P54-('7990NTP-P'!P54*0.3066),2)</f>
        <v>0</v>
      </c>
      <c r="X149" s="98">
        <f>'7990NTP-P'!H54</f>
        <v>0</v>
      </c>
      <c r="Y149" s="24" t="s">
        <v>307</v>
      </c>
      <c r="Z149" s="76" t="s">
        <v>217</v>
      </c>
      <c r="AA149" s="97">
        <f>ROUNDDOWN('7990NTP-P'!Q54-('7990NTP-P'!Q54*0.3066),2)</f>
        <v>0</v>
      </c>
      <c r="AB149" s="98">
        <f>'7990NTP-P'!I54</f>
        <v>0</v>
      </c>
      <c r="AC149" s="78">
        <f t="shared" si="3"/>
        <v>0</v>
      </c>
      <c r="AD149" s="58"/>
      <c r="AE149" s="58"/>
      <c r="AF149" s="58"/>
      <c r="AG149" s="58"/>
      <c r="AH149" s="58"/>
      <c r="AI149" s="58"/>
      <c r="AJ149" s="58"/>
      <c r="AK149" s="58"/>
      <c r="AL149" s="58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36"/>
      <c r="HJ149" s="36"/>
      <c r="HK149" s="36"/>
      <c r="HL149" s="36"/>
      <c r="HM149" s="36"/>
      <c r="HN149" s="36"/>
      <c r="HO149" s="36"/>
      <c r="HP149" s="36"/>
      <c r="HQ149" s="36"/>
      <c r="HR149" s="36"/>
      <c r="HS149" s="36"/>
      <c r="HT149" s="36"/>
      <c r="HU149" s="36"/>
      <c r="HV149" s="36"/>
      <c r="HW149" s="36"/>
      <c r="HX149" s="36"/>
      <c r="HY149" s="36"/>
      <c r="HZ149" s="36"/>
      <c r="IA149" s="36"/>
      <c r="IB149" s="36"/>
      <c r="IC149" s="36"/>
      <c r="ID149" s="36"/>
      <c r="IE149" s="36"/>
      <c r="IF149" s="36"/>
      <c r="IG149" s="36"/>
      <c r="IH149" s="36"/>
      <c r="II149" s="36"/>
      <c r="IJ149" s="36"/>
      <c r="IK149" s="36"/>
      <c r="IL149" s="36"/>
      <c r="IM149" s="36"/>
      <c r="IN149" s="36"/>
      <c r="IO149" s="36"/>
      <c r="IP149" s="36"/>
      <c r="IQ149" s="36"/>
      <c r="IR149" s="36"/>
      <c r="IS149" s="36"/>
      <c r="IT149" s="36"/>
      <c r="IU149" s="36"/>
      <c r="IV149" s="36"/>
      <c r="IW149" s="36"/>
      <c r="IX149" s="36"/>
      <c r="IY149" s="36"/>
      <c r="IZ149" s="36"/>
      <c r="JA149" s="36"/>
      <c r="JB149" s="36"/>
      <c r="JC149" s="36"/>
      <c r="JD149" s="36"/>
      <c r="JE149" s="36"/>
      <c r="JF149" s="36"/>
      <c r="JG149" s="36"/>
      <c r="JH149" s="36"/>
      <c r="JI149" s="36"/>
      <c r="JJ149" s="36"/>
      <c r="JK149" s="36"/>
      <c r="JL149" s="36"/>
      <c r="JM149" s="36"/>
      <c r="JN149" s="36"/>
      <c r="JO149" s="36"/>
      <c r="JP149" s="36"/>
      <c r="JQ149" s="36"/>
      <c r="JR149" s="36"/>
      <c r="JS149" s="36"/>
      <c r="JT149" s="36"/>
      <c r="JU149" s="36"/>
      <c r="JV149" s="36"/>
      <c r="JW149" s="36"/>
      <c r="JX149" s="36"/>
      <c r="JY149" s="36"/>
      <c r="JZ149" s="36"/>
      <c r="KA149" s="36"/>
      <c r="KB149" s="36"/>
    </row>
    <row r="150" spans="1:288" s="101" customFormat="1" ht="63.75" hidden="1" x14ac:dyDescent="0.2">
      <c r="A150" s="2" t="s">
        <v>338</v>
      </c>
      <c r="B150" s="75" t="s">
        <v>339</v>
      </c>
      <c r="C150" s="97">
        <f>ROUNDUP('7990NTP-P'!$K$54*0.3066,2)</f>
        <v>0</v>
      </c>
      <c r="D150" s="87"/>
      <c r="E150" s="24" t="s">
        <v>338</v>
      </c>
      <c r="F150" s="76" t="s">
        <v>339</v>
      </c>
      <c r="G150" s="97">
        <f>ROUNDUP('7990NTP-P'!$L$54*0.3066,2)</f>
        <v>0</v>
      </c>
      <c r="H150" s="87"/>
      <c r="I150" s="24" t="s">
        <v>338</v>
      </c>
      <c r="J150" s="76" t="s">
        <v>339</v>
      </c>
      <c r="K150" s="97">
        <f>ROUNDUP('7990NTP-P'!$M$54*0.3066,2)</f>
        <v>0</v>
      </c>
      <c r="L150" s="87"/>
      <c r="M150" s="24" t="s">
        <v>308</v>
      </c>
      <c r="N150" s="76" t="s">
        <v>309</v>
      </c>
      <c r="O150" s="405">
        <f>ROUNDUP('7990NTP-P'!N54*0.3066,2)</f>
        <v>0</v>
      </c>
      <c r="P150" s="111"/>
      <c r="Q150" s="24" t="s">
        <v>308</v>
      </c>
      <c r="R150" s="76" t="s">
        <v>309</v>
      </c>
      <c r="S150" s="405">
        <f>ROUNDUP('7990NTP-P'!O54*0.3066,2)</f>
        <v>0</v>
      </c>
      <c r="T150" s="111"/>
      <c r="U150" s="24" t="s">
        <v>308</v>
      </c>
      <c r="V150" s="76" t="s">
        <v>309</v>
      </c>
      <c r="W150" s="97">
        <f>ROUNDUP('7990NTP-P'!P54*0.3066,2)</f>
        <v>0</v>
      </c>
      <c r="X150" s="87"/>
      <c r="Y150" s="24" t="s">
        <v>308</v>
      </c>
      <c r="Z150" s="76" t="s">
        <v>309</v>
      </c>
      <c r="AA150" s="97">
        <f>ROUNDUP('7990NTP-P'!Q54*0.3066,2)</f>
        <v>0</v>
      </c>
      <c r="AB150" s="87"/>
      <c r="AC150" s="78">
        <f t="shared" si="3"/>
        <v>0</v>
      </c>
      <c r="AD150" s="58"/>
      <c r="AE150" s="58"/>
      <c r="AF150" s="58"/>
      <c r="AG150" s="58"/>
      <c r="AH150" s="58"/>
      <c r="AI150" s="58"/>
      <c r="AJ150" s="58"/>
      <c r="AK150" s="58"/>
      <c r="AL150" s="58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  <c r="HY150" s="36"/>
      <c r="HZ150" s="36"/>
      <c r="IA150" s="36"/>
      <c r="IB150" s="36"/>
      <c r="IC150" s="36"/>
      <c r="ID150" s="36"/>
      <c r="IE150" s="36"/>
      <c r="IF150" s="36"/>
      <c r="IG150" s="36"/>
      <c r="IH150" s="36"/>
      <c r="II150" s="36"/>
      <c r="IJ150" s="36"/>
      <c r="IK150" s="36"/>
      <c r="IL150" s="36"/>
      <c r="IM150" s="36"/>
      <c r="IN150" s="36"/>
      <c r="IO150" s="36"/>
      <c r="IP150" s="36"/>
      <c r="IQ150" s="36"/>
      <c r="IR150" s="36"/>
      <c r="IS150" s="36"/>
      <c r="IT150" s="36"/>
      <c r="IU150" s="36"/>
      <c r="IV150" s="36"/>
      <c r="IW150" s="36"/>
      <c r="IX150" s="36"/>
      <c r="IY150" s="36"/>
      <c r="IZ150" s="36"/>
      <c r="JA150" s="36"/>
      <c r="JB150" s="36"/>
      <c r="JC150" s="36"/>
      <c r="JD150" s="36"/>
      <c r="JE150" s="36"/>
      <c r="JF150" s="36"/>
      <c r="JG150" s="36"/>
      <c r="JH150" s="36"/>
      <c r="JI150" s="36"/>
      <c r="JJ150" s="36"/>
      <c r="JK150" s="36"/>
      <c r="JL150" s="36"/>
      <c r="JM150" s="36"/>
      <c r="JN150" s="36"/>
      <c r="JO150" s="36"/>
      <c r="JP150" s="36"/>
      <c r="JQ150" s="36"/>
      <c r="JR150" s="36"/>
      <c r="JS150" s="36"/>
      <c r="JT150" s="36"/>
      <c r="JU150" s="36"/>
      <c r="JV150" s="36"/>
      <c r="JW150" s="36"/>
      <c r="JX150" s="36"/>
      <c r="JY150" s="36"/>
      <c r="JZ150" s="36"/>
      <c r="KA150" s="36"/>
      <c r="KB150" s="36"/>
    </row>
    <row r="151" spans="1:288" s="101" customFormat="1" hidden="1" x14ac:dyDescent="0.2">
      <c r="A151" s="103"/>
      <c r="B151" s="75"/>
      <c r="C151" s="86"/>
      <c r="D151" s="87"/>
      <c r="E151" s="108"/>
      <c r="F151" s="76"/>
      <c r="G151" s="86"/>
      <c r="H151" s="87"/>
      <c r="I151" s="108"/>
      <c r="J151" s="109"/>
      <c r="K151" s="86"/>
      <c r="L151" s="87"/>
      <c r="M151" s="108"/>
      <c r="N151" s="110"/>
      <c r="O151" s="111"/>
      <c r="P151" s="111"/>
      <c r="Q151" s="112"/>
      <c r="R151" s="113"/>
      <c r="S151" s="111"/>
      <c r="T151" s="111"/>
      <c r="U151" s="112"/>
      <c r="V151" s="113"/>
      <c r="W151" s="97"/>
      <c r="X151" s="87"/>
      <c r="Y151" s="108"/>
      <c r="Z151" s="76"/>
      <c r="AA151" s="114"/>
      <c r="AB151" s="87"/>
      <c r="AC151" s="78"/>
      <c r="AD151" s="58"/>
      <c r="AE151" s="58"/>
      <c r="AF151" s="58"/>
      <c r="AG151" s="58"/>
      <c r="AH151" s="58"/>
      <c r="AI151" s="58"/>
      <c r="AJ151" s="58"/>
      <c r="AK151" s="58"/>
      <c r="AL151" s="58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  <c r="IW151" s="36"/>
      <c r="IX151" s="36"/>
      <c r="IY151" s="36"/>
      <c r="IZ151" s="36"/>
      <c r="JA151" s="36"/>
      <c r="JB151" s="36"/>
      <c r="JC151" s="36"/>
      <c r="JD151" s="36"/>
      <c r="JE151" s="36"/>
      <c r="JF151" s="36"/>
      <c r="JG151" s="36"/>
      <c r="JH151" s="36"/>
      <c r="JI151" s="36"/>
      <c r="JJ151" s="36"/>
      <c r="JK151" s="36"/>
      <c r="JL151" s="36"/>
      <c r="JM151" s="36"/>
      <c r="JN151" s="36"/>
      <c r="JO151" s="36"/>
      <c r="JP151" s="36"/>
      <c r="JQ151" s="36"/>
      <c r="JR151" s="36"/>
      <c r="JS151" s="36"/>
      <c r="JT151" s="36"/>
      <c r="JU151" s="36"/>
      <c r="JV151" s="36"/>
      <c r="JW151" s="36"/>
      <c r="JX151" s="36"/>
      <c r="JY151" s="36"/>
      <c r="JZ151" s="36"/>
      <c r="KA151" s="36"/>
      <c r="KB151" s="36"/>
    </row>
    <row r="152" spans="1:288" ht="51" hidden="1" x14ac:dyDescent="0.2">
      <c r="A152" s="2" t="s">
        <v>129</v>
      </c>
      <c r="B152" s="75" t="s">
        <v>117</v>
      </c>
      <c r="C152" s="97">
        <f>ROUNDDOWN('7990NTP-P'!$K$55*0.93,2)</f>
        <v>0</v>
      </c>
      <c r="D152" s="98">
        <f>'7990NTP-P'!$C$55</f>
        <v>0</v>
      </c>
      <c r="E152" s="24" t="s">
        <v>129</v>
      </c>
      <c r="F152" s="76" t="s">
        <v>117</v>
      </c>
      <c r="G152" s="97">
        <f>ROUNDDOWN('7990NTP-P'!$L$55*0.93,2)</f>
        <v>0</v>
      </c>
      <c r="H152" s="98">
        <f>'7990NTP-P'!$D$55</f>
        <v>0</v>
      </c>
      <c r="I152" s="24" t="s">
        <v>129</v>
      </c>
      <c r="J152" s="76" t="s">
        <v>117</v>
      </c>
      <c r="K152" s="97">
        <f>ROUNDDOWN('7990NTP-P'!$M$55*0.93,2)</f>
        <v>0</v>
      </c>
      <c r="L152" s="98">
        <f>'7990NTP-P'!E55</f>
        <v>0</v>
      </c>
      <c r="M152" s="24" t="s">
        <v>340</v>
      </c>
      <c r="N152" s="76" t="s">
        <v>342</v>
      </c>
      <c r="O152" s="405">
        <f>ROUNDDOWN('7990NTP-P'!N55*0.93,2)</f>
        <v>0</v>
      </c>
      <c r="P152" s="98">
        <f>'7990NTP-P'!F55</f>
        <v>0</v>
      </c>
      <c r="Q152" s="24" t="s">
        <v>340</v>
      </c>
      <c r="R152" s="76" t="s">
        <v>342</v>
      </c>
      <c r="S152" s="405">
        <f>ROUNDDOWN('7990NTP-P'!O55*0.93,2)</f>
        <v>0</v>
      </c>
      <c r="T152" s="98">
        <f>'7990NTP-P'!G55</f>
        <v>0</v>
      </c>
      <c r="U152" s="24" t="s">
        <v>340</v>
      </c>
      <c r="V152" s="76" t="s">
        <v>342</v>
      </c>
      <c r="W152" s="97">
        <f>ROUNDDOWN('7990NTP-P'!P55*0.93,2)</f>
        <v>0</v>
      </c>
      <c r="X152" s="98">
        <f>'7990NTP-P'!H55</f>
        <v>0</v>
      </c>
      <c r="Y152" s="24" t="s">
        <v>340</v>
      </c>
      <c r="Z152" s="76" t="s">
        <v>342</v>
      </c>
      <c r="AA152" s="97">
        <f>ROUNDDOWN('7990NTP-P'!Q55*0.93,2)</f>
        <v>0</v>
      </c>
      <c r="AB152" s="98">
        <f>'7990NTP-P'!I55</f>
        <v>0</v>
      </c>
      <c r="AC152" s="78">
        <f t="shared" si="3"/>
        <v>0</v>
      </c>
      <c r="AD152" s="58"/>
      <c r="AE152" s="58"/>
      <c r="AF152" s="58"/>
      <c r="AG152" s="58"/>
      <c r="AH152" s="58"/>
      <c r="AI152" s="58"/>
      <c r="AJ152" s="58"/>
      <c r="AK152" s="58"/>
      <c r="AL152" s="58"/>
    </row>
    <row r="153" spans="1:288" ht="51" hidden="1" x14ac:dyDescent="0.2">
      <c r="A153" s="2" t="s">
        <v>130</v>
      </c>
      <c r="B153" s="75" t="s">
        <v>118</v>
      </c>
      <c r="C153" s="97">
        <f>ROUNDUP('7990NTP-P'!$K$55*0.07,2)</f>
        <v>0</v>
      </c>
      <c r="D153" s="95"/>
      <c r="E153" s="24" t="s">
        <v>130</v>
      </c>
      <c r="F153" s="76" t="s">
        <v>118</v>
      </c>
      <c r="G153" s="97">
        <f>ROUNDUP('7990NTP-P'!$L$55*0.07,2)</f>
        <v>0</v>
      </c>
      <c r="H153" s="95"/>
      <c r="I153" s="24" t="s">
        <v>130</v>
      </c>
      <c r="J153" s="76" t="s">
        <v>118</v>
      </c>
      <c r="K153" s="97">
        <f>ROUNDUP('7990NTP-P'!$M$55*0.07,2)</f>
        <v>0</v>
      </c>
      <c r="L153" s="95"/>
      <c r="M153" s="24" t="s">
        <v>341</v>
      </c>
      <c r="N153" s="76" t="s">
        <v>343</v>
      </c>
      <c r="O153" s="405">
        <f>ROUNDUP('7990NTP-P'!N55*0.07,2)</f>
        <v>0</v>
      </c>
      <c r="P153" s="77"/>
      <c r="Q153" s="24" t="s">
        <v>341</v>
      </c>
      <c r="R153" s="76" t="s">
        <v>343</v>
      </c>
      <c r="S153" s="405">
        <f>ROUNDUP('7990NTP-P'!O55*0.07,2)</f>
        <v>0</v>
      </c>
      <c r="T153" s="77"/>
      <c r="U153" s="24" t="s">
        <v>341</v>
      </c>
      <c r="V153" s="76" t="s">
        <v>343</v>
      </c>
      <c r="W153" s="97">
        <f>ROUNDUP('7990NTP-P'!P55*0.07,2)</f>
        <v>0</v>
      </c>
      <c r="X153" s="95"/>
      <c r="Y153" s="24" t="s">
        <v>341</v>
      </c>
      <c r="Z153" s="76" t="s">
        <v>343</v>
      </c>
      <c r="AA153" s="97">
        <f>ROUNDUP('7990NTP-P'!Q55*0.07,2)</f>
        <v>0</v>
      </c>
      <c r="AB153" s="95"/>
      <c r="AC153" s="78">
        <f t="shared" si="3"/>
        <v>0</v>
      </c>
      <c r="AD153" s="58"/>
      <c r="AE153" s="58"/>
      <c r="AF153" s="58"/>
      <c r="AG153" s="58"/>
      <c r="AH153" s="58"/>
      <c r="AI153" s="58"/>
      <c r="AJ153" s="58"/>
      <c r="AK153" s="58"/>
      <c r="AL153" s="58"/>
    </row>
    <row r="154" spans="1:288" s="101" customFormat="1" hidden="1" x14ac:dyDescent="0.2">
      <c r="A154" s="103"/>
      <c r="B154" s="75"/>
      <c r="C154" s="86"/>
      <c r="D154" s="87"/>
      <c r="E154" s="108"/>
      <c r="F154" s="76"/>
      <c r="G154" s="86"/>
      <c r="H154" s="87"/>
      <c r="I154" s="108"/>
      <c r="J154" s="109"/>
      <c r="K154" s="86"/>
      <c r="L154" s="87"/>
      <c r="M154" s="108"/>
      <c r="N154" s="110"/>
      <c r="O154" s="111"/>
      <c r="P154" s="111"/>
      <c r="Q154" s="112"/>
      <c r="R154" s="113"/>
      <c r="S154" s="111"/>
      <c r="T154" s="111"/>
      <c r="U154" s="112"/>
      <c r="V154" s="113"/>
      <c r="W154" s="97"/>
      <c r="X154" s="87"/>
      <c r="Y154" s="108"/>
      <c r="Z154" s="76"/>
      <c r="AA154" s="114"/>
      <c r="AB154" s="87"/>
      <c r="AC154" s="78"/>
      <c r="AD154" s="58"/>
      <c r="AE154" s="58"/>
      <c r="AF154" s="58"/>
      <c r="AG154" s="58"/>
      <c r="AH154" s="58"/>
      <c r="AI154" s="58"/>
      <c r="AJ154" s="58"/>
      <c r="AK154" s="58"/>
      <c r="AL154" s="58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  <c r="GZ154" s="36"/>
      <c r="HA154" s="36"/>
      <c r="HB154" s="36"/>
      <c r="HC154" s="36"/>
      <c r="HD154" s="36"/>
      <c r="HE154" s="36"/>
      <c r="HF154" s="36"/>
      <c r="HG154" s="36"/>
      <c r="HH154" s="36"/>
      <c r="HI154" s="36"/>
      <c r="HJ154" s="36"/>
      <c r="HK154" s="36"/>
      <c r="HL154" s="36"/>
      <c r="HM154" s="36"/>
      <c r="HN154" s="36"/>
      <c r="HO154" s="36"/>
      <c r="HP154" s="36"/>
      <c r="HQ154" s="36"/>
      <c r="HR154" s="36"/>
      <c r="HS154" s="36"/>
      <c r="HT154" s="36"/>
      <c r="HU154" s="36"/>
      <c r="HV154" s="36"/>
      <c r="HW154" s="36"/>
      <c r="HX154" s="36"/>
      <c r="HY154" s="36"/>
      <c r="HZ154" s="36"/>
      <c r="IA154" s="36"/>
      <c r="IB154" s="36"/>
      <c r="IC154" s="36"/>
      <c r="ID154" s="36"/>
      <c r="IE154" s="36"/>
      <c r="IF154" s="36"/>
      <c r="IG154" s="36"/>
      <c r="IH154" s="36"/>
      <c r="II154" s="36"/>
      <c r="IJ154" s="36"/>
      <c r="IK154" s="36"/>
      <c r="IL154" s="36"/>
      <c r="IM154" s="36"/>
      <c r="IN154" s="36"/>
      <c r="IO154" s="36"/>
      <c r="IP154" s="36"/>
      <c r="IQ154" s="36"/>
      <c r="IR154" s="36"/>
      <c r="IS154" s="36"/>
      <c r="IT154" s="36"/>
      <c r="IU154" s="36"/>
      <c r="IV154" s="36"/>
      <c r="IW154" s="36"/>
      <c r="IX154" s="36"/>
      <c r="IY154" s="36"/>
      <c r="IZ154" s="36"/>
      <c r="JA154" s="36"/>
      <c r="JB154" s="36"/>
      <c r="JC154" s="36"/>
      <c r="JD154" s="36"/>
      <c r="JE154" s="36"/>
      <c r="JF154" s="36"/>
      <c r="JG154" s="36"/>
      <c r="JH154" s="36"/>
      <c r="JI154" s="36"/>
      <c r="JJ154" s="36"/>
      <c r="JK154" s="36"/>
      <c r="JL154" s="36"/>
      <c r="JM154" s="36"/>
      <c r="JN154" s="36"/>
      <c r="JO154" s="36"/>
      <c r="JP154" s="36"/>
      <c r="JQ154" s="36"/>
      <c r="JR154" s="36"/>
      <c r="JS154" s="36"/>
      <c r="JT154" s="36"/>
      <c r="JU154" s="36"/>
      <c r="JV154" s="36"/>
      <c r="JW154" s="36"/>
      <c r="JX154" s="36"/>
      <c r="JY154" s="36"/>
      <c r="JZ154" s="36"/>
      <c r="KA154" s="36"/>
      <c r="KB154" s="36"/>
    </row>
    <row r="155" spans="1:288" ht="51" hidden="1" x14ac:dyDescent="0.2">
      <c r="A155" s="2" t="s">
        <v>334</v>
      </c>
      <c r="B155" s="75" t="s">
        <v>312</v>
      </c>
      <c r="C155" s="97">
        <f>ROUNDDOWN('7990NTP-P'!$K$56*0.9,2)</f>
        <v>0</v>
      </c>
      <c r="D155" s="98">
        <f>'7990NTP-P'!$C$56</f>
        <v>0</v>
      </c>
      <c r="E155" s="24" t="s">
        <v>334</v>
      </c>
      <c r="F155" s="76" t="s">
        <v>312</v>
      </c>
      <c r="G155" s="97">
        <f>ROUNDDOWN('7990NTP-P'!$L$56*0.9,2)</f>
        <v>0</v>
      </c>
      <c r="H155" s="98">
        <f>'7990NTP-P'!$D$56</f>
        <v>0</v>
      </c>
      <c r="I155" s="24" t="s">
        <v>334</v>
      </c>
      <c r="J155" s="76" t="s">
        <v>312</v>
      </c>
      <c r="K155" s="97">
        <f>ROUNDDOWN('7990NTP-P'!$M$56*0.9,2)</f>
        <v>0</v>
      </c>
      <c r="L155" s="98">
        <f>'7990NTP-P'!E56</f>
        <v>0</v>
      </c>
      <c r="M155" s="24" t="s">
        <v>310</v>
      </c>
      <c r="N155" s="76" t="s">
        <v>312</v>
      </c>
      <c r="O155" s="405">
        <f>ROUNDDOWN('7990NTP-P'!N56*0.9,2)</f>
        <v>0</v>
      </c>
      <c r="P155" s="98">
        <f>'7990NTP-P'!F56</f>
        <v>0</v>
      </c>
      <c r="Q155" s="24" t="s">
        <v>310</v>
      </c>
      <c r="R155" s="76" t="s">
        <v>312</v>
      </c>
      <c r="S155" s="405">
        <f>ROUNDDOWN('7990NTP-P'!O56*0.9,2)</f>
        <v>0</v>
      </c>
      <c r="T155" s="98">
        <f>'7990NTP-P'!G56</f>
        <v>0</v>
      </c>
      <c r="U155" s="24" t="s">
        <v>310</v>
      </c>
      <c r="V155" s="76" t="s">
        <v>312</v>
      </c>
      <c r="W155" s="97">
        <f>ROUNDDOWN('7990NTP-P'!P56*0.9,2)</f>
        <v>0</v>
      </c>
      <c r="X155" s="98">
        <f>'7990NTP-P'!H56</f>
        <v>0</v>
      </c>
      <c r="Y155" s="24" t="s">
        <v>310</v>
      </c>
      <c r="Z155" s="76" t="s">
        <v>312</v>
      </c>
      <c r="AA155" s="97">
        <f>ROUNDDOWN('7990NTP-P'!Q56*0.9,2)</f>
        <v>0</v>
      </c>
      <c r="AB155" s="98">
        <f>'7990NTP-P'!I56</f>
        <v>0</v>
      </c>
      <c r="AC155" s="78">
        <f t="shared" si="3"/>
        <v>0</v>
      </c>
      <c r="AD155" s="58"/>
      <c r="AE155" s="58"/>
      <c r="AF155" s="58"/>
      <c r="AG155" s="58"/>
      <c r="AH155" s="58"/>
      <c r="AI155" s="58"/>
      <c r="AJ155" s="58"/>
      <c r="AK155" s="58"/>
      <c r="AL155" s="58"/>
    </row>
    <row r="156" spans="1:288" ht="51" hidden="1" x14ac:dyDescent="0.2">
      <c r="A156" s="2" t="s">
        <v>335</v>
      </c>
      <c r="B156" s="75" t="s">
        <v>336</v>
      </c>
      <c r="C156" s="97">
        <f>ROUNDUP('7990NTP-P'!$K$56*0.1,2)</f>
        <v>0</v>
      </c>
      <c r="D156" s="95"/>
      <c r="E156" s="24" t="s">
        <v>335</v>
      </c>
      <c r="F156" s="76" t="s">
        <v>336</v>
      </c>
      <c r="G156" s="97">
        <f>ROUNDUP('7990NTP-P'!$L$56*0.1,2)</f>
        <v>0</v>
      </c>
      <c r="H156" s="95"/>
      <c r="I156" s="24" t="s">
        <v>335</v>
      </c>
      <c r="J156" s="76" t="s">
        <v>336</v>
      </c>
      <c r="K156" s="97">
        <f>ROUNDUP('7990NTP-P'!$M$56*0.1,2)</f>
        <v>0</v>
      </c>
      <c r="L156" s="95"/>
      <c r="M156" s="24" t="s">
        <v>311</v>
      </c>
      <c r="N156" s="76" t="s">
        <v>313</v>
      </c>
      <c r="O156" s="405">
        <f>ROUNDUP('7990NTP-P'!N56*0.1,2)</f>
        <v>0</v>
      </c>
      <c r="P156" s="77"/>
      <c r="Q156" s="24" t="s">
        <v>311</v>
      </c>
      <c r="R156" s="76" t="s">
        <v>313</v>
      </c>
      <c r="S156" s="405">
        <f>ROUNDUP('7990NTP-P'!O56*0.1,2)</f>
        <v>0</v>
      </c>
      <c r="T156" s="77"/>
      <c r="U156" s="24" t="s">
        <v>311</v>
      </c>
      <c r="V156" s="76" t="s">
        <v>313</v>
      </c>
      <c r="W156" s="97">
        <f>ROUNDUP('7990NTP-P'!P56*0.1,2)</f>
        <v>0</v>
      </c>
      <c r="X156" s="95"/>
      <c r="Y156" s="24" t="s">
        <v>311</v>
      </c>
      <c r="Z156" s="76" t="s">
        <v>313</v>
      </c>
      <c r="AA156" s="97">
        <f>ROUNDUP('7990NTP-P'!Q56*0.1,2)</f>
        <v>0</v>
      </c>
      <c r="AB156" s="95"/>
      <c r="AC156" s="78">
        <f t="shared" si="3"/>
        <v>0</v>
      </c>
      <c r="AD156" s="58"/>
      <c r="AE156" s="58"/>
      <c r="AF156" s="58"/>
      <c r="AG156" s="58"/>
      <c r="AH156" s="58"/>
      <c r="AI156" s="58"/>
      <c r="AJ156" s="58"/>
      <c r="AK156" s="58"/>
      <c r="AL156" s="58"/>
    </row>
    <row r="157" spans="1:288" hidden="1" x14ac:dyDescent="0.2">
      <c r="A157" s="2"/>
      <c r="B157" s="75"/>
      <c r="C157" s="97"/>
      <c r="D157" s="95"/>
      <c r="E157" s="81"/>
      <c r="F157" s="82"/>
      <c r="G157" s="97"/>
      <c r="H157" s="95"/>
      <c r="I157" s="81"/>
      <c r="J157" s="429"/>
      <c r="K157" s="97"/>
      <c r="L157" s="95"/>
      <c r="M157" s="81"/>
      <c r="N157" s="120"/>
      <c r="O157" s="77"/>
      <c r="P157" s="77"/>
      <c r="Q157" s="83"/>
      <c r="R157" s="84"/>
      <c r="S157" s="77"/>
      <c r="T157" s="77"/>
      <c r="U157" s="83"/>
      <c r="V157" s="84"/>
      <c r="W157" s="97"/>
      <c r="X157" s="95"/>
      <c r="Y157" s="81"/>
      <c r="Z157" s="82"/>
      <c r="AA157" s="121"/>
      <c r="AB157" s="95"/>
      <c r="AC157" s="78"/>
      <c r="AD157" s="58"/>
      <c r="AE157" s="58"/>
      <c r="AF157" s="58"/>
      <c r="AG157" s="58"/>
      <c r="AH157" s="58"/>
      <c r="AI157" s="58"/>
      <c r="AJ157" s="58"/>
      <c r="AK157" s="58"/>
      <c r="AL157" s="58"/>
    </row>
    <row r="158" spans="1:288" ht="51" hidden="1" x14ac:dyDescent="0.2">
      <c r="A158" s="2" t="s">
        <v>220</v>
      </c>
      <c r="B158" s="75" t="s">
        <v>218</v>
      </c>
      <c r="C158" s="97">
        <f>ROUNDDOWN('7990NTP-P'!$K$57*0.88,2)</f>
        <v>0</v>
      </c>
      <c r="D158" s="98">
        <f>'7990NTP-P'!$C$57</f>
        <v>0</v>
      </c>
      <c r="E158" s="24" t="s">
        <v>220</v>
      </c>
      <c r="F158" s="76" t="s">
        <v>218</v>
      </c>
      <c r="G158" s="97">
        <f>ROUNDDOWN('7990NTP-P'!$L$57*0.88,2)</f>
        <v>0</v>
      </c>
      <c r="H158" s="98">
        <f>'7990NTP-P'!$D$57</f>
        <v>0</v>
      </c>
      <c r="I158" s="24" t="s">
        <v>220</v>
      </c>
      <c r="J158" s="76" t="s">
        <v>218</v>
      </c>
      <c r="K158" s="97">
        <f>ROUNDDOWN('7990NTP-P'!$M$57*0.88,2)</f>
        <v>0</v>
      </c>
      <c r="L158" s="98">
        <f>'7990NTP-P'!E57</f>
        <v>0</v>
      </c>
      <c r="M158" s="24" t="s">
        <v>220</v>
      </c>
      <c r="N158" s="76" t="s">
        <v>218</v>
      </c>
      <c r="O158" s="405">
        <f>ROUNDDOWN('7990NTP-P'!N57*0.88,2)</f>
        <v>0</v>
      </c>
      <c r="P158" s="98">
        <f>'7990NTP-P'!F57</f>
        <v>0</v>
      </c>
      <c r="Q158" s="24" t="s">
        <v>220</v>
      </c>
      <c r="R158" s="76" t="s">
        <v>218</v>
      </c>
      <c r="S158" s="405">
        <f>ROUNDDOWN('7990NTP-P'!O57*0.88,2)</f>
        <v>0</v>
      </c>
      <c r="T158" s="98">
        <f>'7990NTP-P'!G57</f>
        <v>0</v>
      </c>
      <c r="U158" s="24" t="s">
        <v>220</v>
      </c>
      <c r="V158" s="76" t="s">
        <v>218</v>
      </c>
      <c r="W158" s="97">
        <f>ROUNDDOWN('7990NTP-P'!P57*0.88,2)</f>
        <v>0</v>
      </c>
      <c r="X158" s="98">
        <f>'7990NTP-P'!H57</f>
        <v>0</v>
      </c>
      <c r="Y158" s="24" t="s">
        <v>220</v>
      </c>
      <c r="Z158" s="76" t="s">
        <v>218</v>
      </c>
      <c r="AA158" s="97">
        <f>ROUNDDOWN('7990NTP-P'!Q57*0.88,2)</f>
        <v>0</v>
      </c>
      <c r="AB158" s="98">
        <f>'7990NTP-P'!I57</f>
        <v>0</v>
      </c>
      <c r="AC158" s="78">
        <f t="shared" si="3"/>
        <v>0</v>
      </c>
      <c r="AD158" s="58"/>
      <c r="AE158" s="58"/>
      <c r="AF158" s="58"/>
      <c r="AG158" s="58"/>
      <c r="AH158" s="58"/>
      <c r="AI158" s="58"/>
      <c r="AJ158" s="58"/>
      <c r="AK158" s="58"/>
      <c r="AL158" s="58"/>
    </row>
    <row r="159" spans="1:288" ht="51" hidden="1" x14ac:dyDescent="0.2">
      <c r="A159" s="2" t="s">
        <v>221</v>
      </c>
      <c r="B159" s="75" t="s">
        <v>219</v>
      </c>
      <c r="C159" s="97">
        <f>ROUNDUP('7990NTP-P'!$K$57*0.12,2)</f>
        <v>0</v>
      </c>
      <c r="D159" s="95"/>
      <c r="E159" s="24" t="s">
        <v>221</v>
      </c>
      <c r="F159" s="76" t="s">
        <v>219</v>
      </c>
      <c r="G159" s="97">
        <f>ROUNDUP('7990NTP-P'!$L$57*0.12,2)</f>
        <v>0</v>
      </c>
      <c r="H159" s="95"/>
      <c r="I159" s="24" t="s">
        <v>221</v>
      </c>
      <c r="J159" s="76" t="s">
        <v>219</v>
      </c>
      <c r="K159" s="97">
        <f>ROUNDUP('7990NTP-P'!$M$57*0.12,2)</f>
        <v>0</v>
      </c>
      <c r="L159" s="430"/>
      <c r="M159" s="24" t="s">
        <v>221</v>
      </c>
      <c r="N159" s="76" t="s">
        <v>219</v>
      </c>
      <c r="O159" s="405">
        <f>ROUNDUP('7990NTP-P'!N57*0.12,2)</f>
        <v>0</v>
      </c>
      <c r="P159" s="77"/>
      <c r="Q159" s="24" t="s">
        <v>221</v>
      </c>
      <c r="R159" s="76" t="s">
        <v>219</v>
      </c>
      <c r="S159" s="405">
        <f>ROUNDUP('7990NTP-P'!O57*0.12,2)</f>
        <v>0</v>
      </c>
      <c r="T159" s="77"/>
      <c r="U159" s="24" t="s">
        <v>221</v>
      </c>
      <c r="V159" s="76" t="s">
        <v>219</v>
      </c>
      <c r="W159" s="97">
        <f>ROUNDUP('7990NTP-P'!P57*0.12,2)</f>
        <v>0</v>
      </c>
      <c r="X159" s="95"/>
      <c r="Y159" s="24" t="s">
        <v>221</v>
      </c>
      <c r="Z159" s="76" t="s">
        <v>219</v>
      </c>
      <c r="AA159" s="97">
        <f>ROUNDUP('7990NTP-P'!Q57*0.12,2)</f>
        <v>0</v>
      </c>
      <c r="AB159" s="95"/>
      <c r="AC159" s="78">
        <f t="shared" si="3"/>
        <v>0</v>
      </c>
      <c r="AD159" s="58"/>
      <c r="AE159" s="58"/>
      <c r="AF159" s="58"/>
      <c r="AG159" s="58"/>
      <c r="AH159" s="58"/>
      <c r="AI159" s="58"/>
      <c r="AJ159" s="58"/>
      <c r="AK159" s="58"/>
      <c r="AL159" s="58"/>
    </row>
    <row r="160" spans="1:288" ht="13.5" thickBot="1" x14ac:dyDescent="0.25">
      <c r="A160" s="2"/>
      <c r="B160" s="75"/>
      <c r="C160" s="97"/>
      <c r="D160" s="95"/>
      <c r="E160" s="431"/>
      <c r="F160" s="408"/>
      <c r="G160" s="97"/>
      <c r="H160" s="95"/>
      <c r="I160" s="431"/>
      <c r="J160" s="408"/>
      <c r="K160" s="432"/>
      <c r="L160" s="433"/>
      <c r="M160" s="431"/>
      <c r="N160" s="95"/>
      <c r="O160" s="77"/>
      <c r="P160" s="77"/>
      <c r="Q160" s="83"/>
      <c r="R160" s="121"/>
      <c r="S160" s="121"/>
      <c r="T160" s="77"/>
      <c r="U160" s="83"/>
      <c r="V160" s="121"/>
      <c r="W160" s="97"/>
      <c r="X160" s="95"/>
      <c r="Y160" s="431"/>
      <c r="Z160" s="408"/>
      <c r="AA160" s="408"/>
      <c r="AB160" s="95"/>
      <c r="AC160" s="78"/>
      <c r="AD160" s="58"/>
      <c r="AE160" s="58"/>
      <c r="AF160" s="58"/>
      <c r="AG160" s="58"/>
      <c r="AH160" s="58"/>
      <c r="AI160" s="58"/>
      <c r="AJ160" s="58"/>
      <c r="AK160" s="58"/>
      <c r="AL160" s="58"/>
    </row>
    <row r="161" spans="1:288" s="101" customFormat="1" x14ac:dyDescent="0.2">
      <c r="A161" s="122"/>
      <c r="B161" s="123"/>
      <c r="C161" s="86"/>
      <c r="D161" s="124"/>
      <c r="E161" s="125"/>
      <c r="F161" s="126"/>
      <c r="G161" s="127"/>
      <c r="H161" s="124"/>
      <c r="I161" s="125"/>
      <c r="J161" s="126"/>
      <c r="K161" s="127"/>
      <c r="L161" s="259"/>
      <c r="M161" s="125"/>
      <c r="N161" s="124"/>
      <c r="O161" s="124"/>
      <c r="P161" s="124"/>
      <c r="Q161" s="125"/>
      <c r="R161" s="124"/>
      <c r="S161" s="124"/>
      <c r="T161" s="124"/>
      <c r="U161" s="125"/>
      <c r="V161" s="124"/>
      <c r="W161" s="124"/>
      <c r="X161" s="124"/>
      <c r="Y161" s="125"/>
      <c r="Z161" s="124"/>
      <c r="AA161" s="124"/>
      <c r="AB161" s="124"/>
      <c r="AC161" s="128"/>
      <c r="AD161" s="58"/>
      <c r="AE161" s="58"/>
      <c r="AF161" s="58"/>
      <c r="AG161" s="58"/>
      <c r="AH161" s="58"/>
      <c r="AI161" s="58"/>
      <c r="AJ161" s="58"/>
      <c r="AK161" s="58"/>
      <c r="AL161" s="58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  <c r="GE161" s="36"/>
      <c r="GF161" s="36"/>
      <c r="GG161" s="36"/>
      <c r="GH161" s="36"/>
      <c r="GI161" s="36"/>
      <c r="GJ161" s="36"/>
      <c r="GK161" s="36"/>
      <c r="GL161" s="36"/>
      <c r="GM161" s="36"/>
      <c r="GN161" s="36"/>
      <c r="GO161" s="36"/>
      <c r="GP161" s="36"/>
      <c r="GQ161" s="36"/>
      <c r="GR161" s="36"/>
      <c r="GS161" s="36"/>
      <c r="GT161" s="36"/>
      <c r="GU161" s="36"/>
      <c r="GV161" s="36"/>
      <c r="GW161" s="36"/>
      <c r="GX161" s="36"/>
      <c r="GY161" s="36"/>
      <c r="GZ161" s="36"/>
      <c r="HA161" s="36"/>
      <c r="HB161" s="36"/>
      <c r="HC161" s="36"/>
      <c r="HD161" s="36"/>
      <c r="HE161" s="36"/>
      <c r="HF161" s="36"/>
      <c r="HG161" s="36"/>
      <c r="HH161" s="36"/>
      <c r="HI161" s="36"/>
      <c r="HJ161" s="36"/>
      <c r="HK161" s="36"/>
      <c r="HL161" s="36"/>
      <c r="HM161" s="36"/>
      <c r="HN161" s="36"/>
      <c r="HO161" s="36"/>
      <c r="HP161" s="36"/>
      <c r="HQ161" s="36"/>
      <c r="HR161" s="36"/>
      <c r="HS161" s="36"/>
      <c r="HT161" s="36"/>
      <c r="HU161" s="36"/>
      <c r="HV161" s="36"/>
      <c r="HW161" s="36"/>
      <c r="HX161" s="36"/>
      <c r="HY161" s="36"/>
      <c r="HZ161" s="36"/>
      <c r="IA161" s="36"/>
      <c r="IB161" s="36"/>
      <c r="IC161" s="36"/>
      <c r="ID161" s="36"/>
      <c r="IE161" s="36"/>
      <c r="IF161" s="36"/>
      <c r="IG161" s="36"/>
      <c r="IH161" s="36"/>
      <c r="II161" s="36"/>
      <c r="IJ161" s="36"/>
      <c r="IK161" s="36"/>
      <c r="IL161" s="36"/>
      <c r="IM161" s="36"/>
      <c r="IN161" s="36"/>
      <c r="IO161" s="36"/>
      <c r="IP161" s="36"/>
      <c r="IQ161" s="36"/>
      <c r="IR161" s="36"/>
      <c r="IS161" s="36"/>
      <c r="IT161" s="36"/>
      <c r="IU161" s="36"/>
      <c r="IV161" s="36"/>
      <c r="IW161" s="36"/>
      <c r="IX161" s="36"/>
      <c r="IY161" s="36"/>
      <c r="IZ161" s="36"/>
      <c r="JA161" s="36"/>
      <c r="JB161" s="36"/>
      <c r="JC161" s="36"/>
      <c r="JD161" s="36"/>
      <c r="JE161" s="36"/>
      <c r="JF161" s="36"/>
      <c r="JG161" s="36"/>
      <c r="JH161" s="36"/>
      <c r="JI161" s="36"/>
      <c r="JJ161" s="36"/>
      <c r="JK161" s="36"/>
      <c r="JL161" s="36"/>
      <c r="JM161" s="36"/>
      <c r="JN161" s="36"/>
      <c r="JO161" s="36"/>
      <c r="JP161" s="36"/>
      <c r="JQ161" s="36"/>
      <c r="JR161" s="36"/>
      <c r="JS161" s="36"/>
      <c r="JT161" s="36"/>
      <c r="JU161" s="36"/>
      <c r="JV161" s="36"/>
      <c r="JW161" s="36"/>
      <c r="JX161" s="36"/>
      <c r="JY161" s="36"/>
      <c r="JZ161" s="36"/>
      <c r="KA161" s="36"/>
      <c r="KB161" s="36"/>
    </row>
    <row r="162" spans="1:288" ht="38.25" x14ac:dyDescent="0.2">
      <c r="A162" s="129">
        <v>84</v>
      </c>
      <c r="B162" s="130" t="s">
        <v>41</v>
      </c>
      <c r="C162" s="97">
        <f>F214</f>
        <v>0</v>
      </c>
      <c r="D162" s="124"/>
      <c r="E162" s="125"/>
      <c r="F162" s="126"/>
      <c r="G162" s="131"/>
      <c r="H162" s="124"/>
      <c r="I162" s="125"/>
      <c r="J162" s="126"/>
      <c r="K162" s="131"/>
      <c r="L162" s="124"/>
      <c r="M162" s="125"/>
      <c r="N162" s="124"/>
      <c r="O162" s="124"/>
      <c r="P162" s="124"/>
      <c r="Q162" s="125"/>
      <c r="R162" s="124"/>
      <c r="S162" s="124"/>
      <c r="T162" s="124"/>
      <c r="U162" s="125"/>
      <c r="V162" s="124"/>
      <c r="W162" s="124"/>
      <c r="X162" s="124"/>
      <c r="Y162" s="125"/>
      <c r="Z162" s="124"/>
      <c r="AA162" s="124"/>
      <c r="AB162" s="124"/>
      <c r="AC162" s="128"/>
      <c r="AD162" s="58"/>
      <c r="AE162" s="58"/>
      <c r="AF162" s="58"/>
      <c r="AG162" s="58"/>
      <c r="AH162" s="58"/>
      <c r="AI162" s="58"/>
      <c r="AJ162" s="58"/>
      <c r="AK162" s="58"/>
      <c r="AL162" s="58"/>
    </row>
    <row r="163" spans="1:288" ht="25.5" x14ac:dyDescent="0.2">
      <c r="A163" s="74" t="s">
        <v>42</v>
      </c>
      <c r="B163" s="130" t="s">
        <v>43</v>
      </c>
      <c r="C163" s="97">
        <f>F217</f>
        <v>0</v>
      </c>
      <c r="D163" s="124"/>
      <c r="E163" s="125"/>
      <c r="F163" s="126"/>
      <c r="G163" s="131"/>
      <c r="H163" s="124"/>
      <c r="I163" s="125"/>
      <c r="J163" s="126"/>
      <c r="K163" s="131"/>
      <c r="L163" s="124"/>
      <c r="M163" s="125"/>
      <c r="N163" s="124"/>
      <c r="O163" s="124"/>
      <c r="P163" s="124"/>
      <c r="Q163" s="125"/>
      <c r="R163" s="124"/>
      <c r="S163" s="124"/>
      <c r="T163" s="124"/>
      <c r="U163" s="125"/>
      <c r="V163" s="124"/>
      <c r="W163" s="124"/>
      <c r="X163" s="124"/>
      <c r="Y163" s="125"/>
      <c r="Z163" s="124"/>
      <c r="AA163" s="124"/>
      <c r="AB163" s="124"/>
      <c r="AC163" s="128"/>
      <c r="AD163" s="58"/>
      <c r="AE163" s="58"/>
      <c r="AF163" s="58"/>
      <c r="AG163" s="58"/>
      <c r="AH163" s="58"/>
      <c r="AI163" s="58"/>
      <c r="AJ163" s="58"/>
      <c r="AK163" s="58"/>
      <c r="AL163" s="58"/>
    </row>
    <row r="164" spans="1:288" s="101" customFormat="1" x14ac:dyDescent="0.2">
      <c r="A164" s="122"/>
      <c r="B164" s="123"/>
      <c r="C164" s="127"/>
      <c r="D164" s="124"/>
      <c r="E164" s="125"/>
      <c r="F164" s="126"/>
      <c r="G164" s="127"/>
      <c r="H164" s="124"/>
      <c r="I164" s="125"/>
      <c r="J164" s="126"/>
      <c r="K164" s="127"/>
      <c r="L164" s="124"/>
      <c r="M164" s="125"/>
      <c r="N164" s="124"/>
      <c r="O164" s="124"/>
      <c r="P164" s="124"/>
      <c r="Q164" s="125"/>
      <c r="R164" s="124"/>
      <c r="S164" s="124"/>
      <c r="T164" s="124"/>
      <c r="U164" s="125"/>
      <c r="V164" s="124"/>
      <c r="W164" s="124"/>
      <c r="X164" s="124"/>
      <c r="Y164" s="125"/>
      <c r="Z164" s="124"/>
      <c r="AA164" s="124"/>
      <c r="AB164" s="124"/>
      <c r="AC164" s="128"/>
      <c r="AD164" s="58"/>
      <c r="AE164" s="58"/>
      <c r="AF164" s="58"/>
      <c r="AG164" s="58"/>
      <c r="AH164" s="58"/>
      <c r="AI164" s="58"/>
      <c r="AJ164" s="58"/>
      <c r="AK164" s="58"/>
      <c r="AL164" s="58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36"/>
      <c r="GF164" s="36"/>
      <c r="GG164" s="36"/>
      <c r="GH164" s="36"/>
      <c r="GI164" s="36"/>
      <c r="GJ164" s="36"/>
      <c r="GK164" s="36"/>
      <c r="GL164" s="36"/>
      <c r="GM164" s="36"/>
      <c r="GN164" s="36"/>
      <c r="GO164" s="36"/>
      <c r="GP164" s="36"/>
      <c r="GQ164" s="36"/>
      <c r="GR164" s="36"/>
      <c r="GS164" s="36"/>
      <c r="GT164" s="36"/>
      <c r="GU164" s="36"/>
      <c r="GV164" s="36"/>
      <c r="GW164" s="36"/>
      <c r="GX164" s="36"/>
      <c r="GY164" s="36"/>
      <c r="GZ164" s="36"/>
      <c r="HA164" s="36"/>
      <c r="HB164" s="36"/>
      <c r="HC164" s="36"/>
      <c r="HD164" s="36"/>
      <c r="HE164" s="36"/>
      <c r="HF164" s="36"/>
      <c r="HG164" s="36"/>
      <c r="HH164" s="36"/>
      <c r="HI164" s="36"/>
      <c r="HJ164" s="36"/>
      <c r="HK164" s="36"/>
      <c r="HL164" s="36"/>
      <c r="HM164" s="36"/>
      <c r="HN164" s="36"/>
      <c r="HO164" s="36"/>
      <c r="HP164" s="36"/>
      <c r="HQ164" s="36"/>
      <c r="HR164" s="36"/>
      <c r="HS164" s="36"/>
      <c r="HT164" s="36"/>
      <c r="HU164" s="36"/>
      <c r="HV164" s="36"/>
      <c r="HW164" s="36"/>
      <c r="HX164" s="36"/>
      <c r="HY164" s="36"/>
      <c r="HZ164" s="36"/>
      <c r="IA164" s="36"/>
      <c r="IB164" s="36"/>
      <c r="IC164" s="36"/>
      <c r="ID164" s="36"/>
      <c r="IE164" s="36"/>
      <c r="IF164" s="36"/>
      <c r="IG164" s="36"/>
      <c r="IH164" s="36"/>
      <c r="II164" s="36"/>
      <c r="IJ164" s="36"/>
      <c r="IK164" s="36"/>
      <c r="IL164" s="36"/>
      <c r="IM164" s="36"/>
      <c r="IN164" s="36"/>
      <c r="IO164" s="36"/>
      <c r="IP164" s="36"/>
      <c r="IQ164" s="36"/>
      <c r="IR164" s="36"/>
      <c r="IS164" s="36"/>
      <c r="IT164" s="36"/>
      <c r="IU164" s="36"/>
      <c r="IV164" s="36"/>
      <c r="IW164" s="36"/>
      <c r="IX164" s="36"/>
      <c r="IY164" s="36"/>
      <c r="IZ164" s="36"/>
      <c r="JA164" s="36"/>
      <c r="JB164" s="36"/>
      <c r="JC164" s="36"/>
      <c r="JD164" s="36"/>
      <c r="JE164" s="36"/>
      <c r="JF164" s="36"/>
      <c r="JG164" s="36"/>
      <c r="JH164" s="36"/>
      <c r="JI164" s="36"/>
      <c r="JJ164" s="36"/>
      <c r="JK164" s="36"/>
      <c r="JL164" s="36"/>
      <c r="JM164" s="36"/>
      <c r="JN164" s="36"/>
      <c r="JO164" s="36"/>
      <c r="JP164" s="36"/>
      <c r="JQ164" s="36"/>
      <c r="JR164" s="36"/>
      <c r="JS164" s="36"/>
      <c r="JT164" s="36"/>
      <c r="JU164" s="36"/>
      <c r="JV164" s="36"/>
      <c r="JW164" s="36"/>
      <c r="JX164" s="36"/>
      <c r="JY164" s="36"/>
      <c r="JZ164" s="36"/>
      <c r="KA164" s="36"/>
      <c r="KB164" s="36"/>
    </row>
    <row r="165" spans="1:288" s="36" customFormat="1" x14ac:dyDescent="0.2">
      <c r="A165" s="132"/>
      <c r="B165" s="133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58"/>
      <c r="AE165" s="58"/>
      <c r="AF165" s="58"/>
      <c r="AG165" s="58"/>
      <c r="AH165" s="58"/>
      <c r="AI165" s="58"/>
      <c r="AJ165" s="58"/>
      <c r="AK165" s="58"/>
      <c r="AL165" s="58"/>
    </row>
    <row r="166" spans="1:288" s="36" customFormat="1" ht="13.5" thickBot="1" x14ac:dyDescent="0.25">
      <c r="A166" s="132"/>
      <c r="B166" s="135"/>
      <c r="C166" s="136"/>
      <c r="D166" s="137"/>
      <c r="E166" s="137"/>
      <c r="F166" s="137"/>
      <c r="G166" s="138"/>
      <c r="K166" s="139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140"/>
      <c r="AD166" s="58"/>
      <c r="AE166" s="58"/>
      <c r="AF166" s="58"/>
      <c r="AG166" s="58"/>
      <c r="AH166" s="58"/>
      <c r="AI166" s="58"/>
      <c r="AJ166" s="58"/>
      <c r="AK166" s="58"/>
      <c r="AL166" s="58"/>
    </row>
    <row r="167" spans="1:288" ht="13.5" customHeight="1" thickBot="1" x14ac:dyDescent="0.25">
      <c r="A167" s="49"/>
      <c r="B167" s="536" t="s">
        <v>315</v>
      </c>
      <c r="C167" s="537"/>
      <c r="D167" s="538"/>
      <c r="E167" s="51"/>
      <c r="F167" s="51"/>
      <c r="G167" s="141"/>
      <c r="H167" s="57"/>
      <c r="I167" s="57"/>
      <c r="J167" s="57"/>
      <c r="K167" s="142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D167" s="58"/>
      <c r="AE167" s="58"/>
      <c r="AF167" s="58"/>
      <c r="AG167" s="58"/>
      <c r="AH167" s="58"/>
      <c r="AI167" s="58"/>
      <c r="AJ167" s="58"/>
      <c r="AK167" s="58"/>
      <c r="AL167" s="58"/>
    </row>
    <row r="168" spans="1:288" ht="39" customHeight="1" x14ac:dyDescent="0.2">
      <c r="A168" s="71" t="s">
        <v>44</v>
      </c>
      <c r="B168" s="434" t="s">
        <v>64</v>
      </c>
      <c r="C168" s="397">
        <f>SUM('7990NTP-P'!K11*1)</f>
        <v>0</v>
      </c>
      <c r="D168" s="435">
        <f>'7990NTP-P'!C11</f>
        <v>0</v>
      </c>
      <c r="E168" s="143" t="s">
        <v>44</v>
      </c>
      <c r="F168" s="144" t="s">
        <v>64</v>
      </c>
      <c r="G168" s="436">
        <f>SUM('7990NTP-P'!L11*1)</f>
        <v>0</v>
      </c>
      <c r="H168" s="437">
        <f>'7990NTP-P'!D11</f>
        <v>0</v>
      </c>
      <c r="I168" s="143" t="s">
        <v>44</v>
      </c>
      <c r="J168" s="144" t="s">
        <v>64</v>
      </c>
      <c r="K168" s="436">
        <f>SUM('7990NTP-P'!M11*1)</f>
        <v>0</v>
      </c>
      <c r="L168" s="437">
        <f>'7990NTP-P'!E11</f>
        <v>0</v>
      </c>
      <c r="M168" s="143" t="s">
        <v>44</v>
      </c>
      <c r="N168" s="144" t="s">
        <v>64</v>
      </c>
      <c r="O168" s="436">
        <f>SUM('7990NTP-P'!N11*1)</f>
        <v>0</v>
      </c>
      <c r="P168" s="437">
        <f>'7990NTP-P'!F11</f>
        <v>0</v>
      </c>
      <c r="Q168" s="143" t="s">
        <v>44</v>
      </c>
      <c r="R168" s="144" t="s">
        <v>64</v>
      </c>
      <c r="S168" s="436">
        <f>SUM('7990NTP-P'!O11*1)</f>
        <v>0</v>
      </c>
      <c r="T168" s="437">
        <f>'7990NTP-P'!G11</f>
        <v>0</v>
      </c>
      <c r="U168" s="143" t="s">
        <v>44</v>
      </c>
      <c r="V168" s="144" t="s">
        <v>64</v>
      </c>
      <c r="W168" s="436">
        <f>SUM('7990NTP-P'!P11*1)</f>
        <v>0</v>
      </c>
      <c r="X168" s="437">
        <f>'7990NTP-P'!H11</f>
        <v>0</v>
      </c>
      <c r="Y168" s="143" t="s">
        <v>44</v>
      </c>
      <c r="Z168" s="144" t="s">
        <v>64</v>
      </c>
      <c r="AA168" s="436">
        <f>SUM('7990NTP-P'!Q11*1)</f>
        <v>0</v>
      </c>
      <c r="AB168" s="437">
        <f>'7990NTP-P'!I11</f>
        <v>0</v>
      </c>
      <c r="AC168" s="78">
        <f>IF(C168+G168+K168+O168+S168+W168+AA168&gt;0,C168+G168+K168+O168+S168+W168+AA168,0)</f>
        <v>0</v>
      </c>
      <c r="AD168" s="58"/>
      <c r="AE168" s="58"/>
      <c r="AF168" s="58"/>
      <c r="AG168" s="58"/>
      <c r="AH168" s="58"/>
      <c r="AI168" s="58"/>
      <c r="AJ168" s="58"/>
      <c r="AK168" s="58"/>
      <c r="AL168" s="58"/>
    </row>
    <row r="169" spans="1:288" ht="25.5" x14ac:dyDescent="0.2">
      <c r="A169" s="145">
        <v>84</v>
      </c>
      <c r="B169" s="438" t="s">
        <v>51</v>
      </c>
      <c r="C169" s="439">
        <f>F215</f>
        <v>0</v>
      </c>
      <c r="D169" s="146"/>
      <c r="E169" s="147"/>
      <c r="F169" s="147"/>
      <c r="G169" s="148"/>
      <c r="H169" s="149"/>
      <c r="I169" s="149"/>
      <c r="J169" s="149"/>
      <c r="K169" s="150"/>
      <c r="L169" s="151"/>
      <c r="M169" s="151"/>
      <c r="N169" s="151"/>
      <c r="W169" s="440"/>
      <c r="X169" s="151"/>
      <c r="Y169" s="151"/>
      <c r="Z169" s="151"/>
      <c r="AA169" s="151"/>
      <c r="AB169" s="151"/>
      <c r="AD169" s="58"/>
      <c r="AE169" s="58"/>
      <c r="AF169" s="58"/>
      <c r="AG169" s="58"/>
      <c r="AH169" s="58"/>
      <c r="AI169" s="58"/>
      <c r="AJ169" s="58"/>
      <c r="AK169" s="58"/>
      <c r="AL169" s="58"/>
    </row>
    <row r="170" spans="1:288" x14ac:dyDescent="0.2">
      <c r="A170" s="152" t="s">
        <v>42</v>
      </c>
      <c r="B170" s="441" t="s">
        <v>47</v>
      </c>
      <c r="C170" s="439">
        <f>F218</f>
        <v>0</v>
      </c>
      <c r="D170" s="153"/>
      <c r="E170" s="147"/>
      <c r="F170" s="147"/>
      <c r="G170" s="148"/>
      <c r="H170" s="149"/>
      <c r="I170" s="149"/>
      <c r="J170" s="149"/>
      <c r="K170" s="150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D170" s="58"/>
      <c r="AE170" s="58"/>
      <c r="AF170" s="58"/>
      <c r="AG170" s="58"/>
      <c r="AH170" s="58"/>
      <c r="AI170" s="58"/>
      <c r="AJ170" s="58"/>
      <c r="AK170" s="58"/>
      <c r="AL170" s="58"/>
    </row>
    <row r="171" spans="1:288" ht="13.5" thickBot="1" x14ac:dyDescent="0.25">
      <c r="A171" s="154"/>
      <c r="B171" s="155"/>
      <c r="C171" s="156"/>
      <c r="D171" s="157"/>
      <c r="E171" s="157"/>
      <c r="F171" s="157"/>
      <c r="G171" s="148"/>
      <c r="H171" s="149"/>
      <c r="I171" s="149"/>
      <c r="J171" s="149"/>
      <c r="K171" s="150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D171" s="58"/>
      <c r="AE171" s="58"/>
      <c r="AF171" s="58"/>
      <c r="AG171" s="58"/>
      <c r="AH171" s="58"/>
      <c r="AI171" s="58"/>
      <c r="AJ171" s="58"/>
      <c r="AK171" s="58"/>
      <c r="AL171" s="58"/>
    </row>
    <row r="172" spans="1:288" ht="13.5" thickBot="1" x14ac:dyDescent="0.25">
      <c r="A172" s="158"/>
      <c r="B172" s="59"/>
      <c r="C172" s="159"/>
      <c r="D172" s="147"/>
      <c r="E172" s="147"/>
      <c r="F172" s="147"/>
      <c r="G172" s="148"/>
      <c r="H172" s="149"/>
      <c r="I172" s="149"/>
      <c r="J172" s="149"/>
      <c r="K172" s="150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D172" s="58"/>
      <c r="AE172" s="58"/>
      <c r="AF172" s="58"/>
      <c r="AG172" s="58"/>
      <c r="AH172" s="58"/>
      <c r="AI172" s="58"/>
      <c r="AJ172" s="58"/>
      <c r="AK172" s="58"/>
      <c r="AL172" s="58"/>
    </row>
    <row r="173" spans="1:288" ht="12.95" customHeight="1" thickBot="1" x14ac:dyDescent="0.25">
      <c r="A173" s="253"/>
      <c r="B173" s="539" t="s">
        <v>316</v>
      </c>
      <c r="C173" s="540"/>
      <c r="D173" s="541"/>
      <c r="E173" s="51"/>
      <c r="F173" s="51"/>
      <c r="G173" s="141"/>
      <c r="H173" s="57"/>
      <c r="I173" s="57"/>
      <c r="J173" s="57"/>
      <c r="K173" s="142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D173" s="58"/>
      <c r="AE173" s="58"/>
      <c r="AF173" s="58"/>
      <c r="AG173" s="58"/>
      <c r="AH173" s="58"/>
      <c r="AI173" s="58"/>
      <c r="AJ173" s="58"/>
      <c r="AK173" s="58"/>
      <c r="AL173" s="58"/>
    </row>
    <row r="174" spans="1:288" ht="38.25" x14ac:dyDescent="0.2">
      <c r="A174" s="258" t="s">
        <v>45</v>
      </c>
      <c r="B174" s="442" t="s">
        <v>65</v>
      </c>
      <c r="C174" s="443">
        <f>SUM('7990NTP-P'!K17*1)</f>
        <v>0</v>
      </c>
      <c r="D174" s="444">
        <f>'7990NTP-P'!C17</f>
        <v>0</v>
      </c>
      <c r="E174" s="143" t="s">
        <v>45</v>
      </c>
      <c r="F174" s="500" t="s">
        <v>65</v>
      </c>
      <c r="G174" s="436">
        <f>SUM('7990NTP-P'!L17*1)</f>
        <v>0</v>
      </c>
      <c r="H174" s="437">
        <f>'7990NTP-P'!D17</f>
        <v>0</v>
      </c>
      <c r="I174" s="143" t="s">
        <v>45</v>
      </c>
      <c r="J174" s="500" t="s">
        <v>65</v>
      </c>
      <c r="K174" s="436">
        <f>SUM('7990NTP-P'!M17*1)</f>
        <v>0</v>
      </c>
      <c r="L174" s="437">
        <f>'7990NTP-P'!E17</f>
        <v>0</v>
      </c>
      <c r="M174" s="143" t="s">
        <v>45</v>
      </c>
      <c r="N174" s="500" t="s">
        <v>65</v>
      </c>
      <c r="O174" s="436">
        <f>SUM('7990NTP-P'!N17*1)</f>
        <v>0</v>
      </c>
      <c r="P174" s="437">
        <f>'7990NTP-P'!F17</f>
        <v>0</v>
      </c>
      <c r="Q174" s="143" t="s">
        <v>45</v>
      </c>
      <c r="R174" s="500" t="s">
        <v>65</v>
      </c>
      <c r="S174" s="436">
        <f>SUM('7990NTP-P'!O17*1)</f>
        <v>0</v>
      </c>
      <c r="T174" s="437">
        <f>'7990NTP-P'!G17</f>
        <v>0</v>
      </c>
      <c r="U174" s="143" t="s">
        <v>45</v>
      </c>
      <c r="V174" s="500" t="s">
        <v>65</v>
      </c>
      <c r="W174" s="436">
        <f>SUM('7990NTP-P'!P17*1)</f>
        <v>0</v>
      </c>
      <c r="X174" s="437">
        <f>'7990NTP-P'!H17</f>
        <v>0</v>
      </c>
      <c r="Y174" s="143" t="s">
        <v>45</v>
      </c>
      <c r="Z174" s="500" t="s">
        <v>65</v>
      </c>
      <c r="AA174" s="436">
        <f>SUM('7990NTP-P'!Q17*1)</f>
        <v>0</v>
      </c>
      <c r="AB174" s="437">
        <f>'7990NTP-P'!I17</f>
        <v>0</v>
      </c>
      <c r="AC174" s="78">
        <f>IF(C174+G174+K174+O174+S174+W174+AA174&gt;0,C174+G174+K174+O174+S174+W174+AA174,0)</f>
        <v>0</v>
      </c>
      <c r="AD174" s="58"/>
      <c r="AE174" s="58"/>
      <c r="AF174" s="58"/>
      <c r="AG174" s="58"/>
      <c r="AH174" s="58"/>
      <c r="AI174" s="58"/>
      <c r="AJ174" s="58"/>
      <c r="AK174" s="58"/>
      <c r="AL174" s="58"/>
    </row>
    <row r="175" spans="1:288" ht="38.25" hidden="1" x14ac:dyDescent="0.2">
      <c r="A175" s="160" t="s">
        <v>222</v>
      </c>
      <c r="B175" s="445" t="s">
        <v>224</v>
      </c>
      <c r="C175" s="415" t="e">
        <f>ROUNDDOWN('7990NTP-P'!#REF!*0.88,2)</f>
        <v>#REF!</v>
      </c>
      <c r="D175" s="446" t="e">
        <f>'7990NTP-P'!#REF!</f>
        <v>#REF!</v>
      </c>
      <c r="E175" s="252" t="s">
        <v>222</v>
      </c>
      <c r="F175" s="144" t="s">
        <v>224</v>
      </c>
      <c r="G175" s="97" t="e">
        <f>ROUNDDOWN('7990NTP-P'!#REF!*0.88,2)</f>
        <v>#REF!</v>
      </c>
      <c r="H175" s="437" t="e">
        <f>'7990NTP-P'!#REF!</f>
        <v>#REF!</v>
      </c>
      <c r="I175" s="143" t="s">
        <v>222</v>
      </c>
      <c r="J175" s="144" t="s">
        <v>224</v>
      </c>
      <c r="K175" s="97" t="e">
        <f>ROUNDDOWN('7990NTP-P'!#REF!*0.88,2)</f>
        <v>#REF!</v>
      </c>
      <c r="L175" s="437" t="e">
        <f>'7990NTP-P'!#REF!</f>
        <v>#REF!</v>
      </c>
      <c r="M175" s="143" t="s">
        <v>222</v>
      </c>
      <c r="N175" s="144" t="s">
        <v>224</v>
      </c>
      <c r="O175" s="97" t="e">
        <f>ROUNDDOWN('7990NTP-P'!#REF!*0.88,2)</f>
        <v>#REF!</v>
      </c>
      <c r="P175" s="437" t="e">
        <f>'7990NTP-P'!#REF!</f>
        <v>#REF!</v>
      </c>
      <c r="Q175" s="143" t="s">
        <v>222</v>
      </c>
      <c r="R175" s="144" t="s">
        <v>224</v>
      </c>
      <c r="S175" s="97" t="e">
        <f>ROUNDDOWN('7990NTP-P'!#REF!*0.88,2)</f>
        <v>#REF!</v>
      </c>
      <c r="T175" s="437" t="e">
        <f>'7990NTP-P'!#REF!</f>
        <v>#REF!</v>
      </c>
      <c r="U175" s="143" t="s">
        <v>222</v>
      </c>
      <c r="V175" s="144" t="s">
        <v>224</v>
      </c>
      <c r="W175" s="97" t="e">
        <f>ROUNDDOWN('7990NTP-P'!#REF!*0.88,2)</f>
        <v>#REF!</v>
      </c>
      <c r="X175" s="437" t="e">
        <f>'7990NTP-P'!#REF!</f>
        <v>#REF!</v>
      </c>
      <c r="Y175" s="143" t="s">
        <v>222</v>
      </c>
      <c r="Z175" s="144" t="s">
        <v>224</v>
      </c>
      <c r="AA175" s="97" t="e">
        <f>ROUNDDOWN('7990NTP-P'!#REF!*0.88,2)</f>
        <v>#REF!</v>
      </c>
      <c r="AB175" s="437" t="e">
        <f>'7990NTP-P'!#REF!</f>
        <v>#REF!</v>
      </c>
      <c r="AC175" s="78" t="e">
        <f>IF(C175+G175+K175+O175+S175+W175+AA175&gt;0,C175+G175+K175+O175+S175+W175+AA175,0)</f>
        <v>#REF!</v>
      </c>
      <c r="AD175" s="58"/>
      <c r="AE175" s="58"/>
      <c r="AF175" s="58"/>
      <c r="AG175" s="58"/>
      <c r="AH175" s="58"/>
      <c r="AI175" s="58"/>
      <c r="AJ175" s="58"/>
      <c r="AK175" s="58"/>
      <c r="AL175" s="58"/>
    </row>
    <row r="176" spans="1:288" ht="38.25" hidden="1" x14ac:dyDescent="0.2">
      <c r="A176" s="251" t="s">
        <v>223</v>
      </c>
      <c r="B176" s="445" t="s">
        <v>225</v>
      </c>
      <c r="C176" s="415" t="e">
        <f>ROUNDUP('7990NTP-P'!#REF!*0.12,2)</f>
        <v>#REF!</v>
      </c>
      <c r="D176" s="446"/>
      <c r="E176" s="252" t="s">
        <v>223</v>
      </c>
      <c r="F176" s="144" t="s">
        <v>225</v>
      </c>
      <c r="G176" s="97" t="e">
        <f>ROUNDUP('7990NTP-P'!#REF!*0.12,2)</f>
        <v>#REF!</v>
      </c>
      <c r="H176" s="437"/>
      <c r="I176" s="143" t="s">
        <v>223</v>
      </c>
      <c r="J176" s="144" t="s">
        <v>225</v>
      </c>
      <c r="K176" s="97" t="e">
        <f>ROUNDUP('7990NTP-P'!#REF!*0.12,2)</f>
        <v>#REF!</v>
      </c>
      <c r="L176" s="437"/>
      <c r="M176" s="143" t="s">
        <v>223</v>
      </c>
      <c r="N176" s="144" t="s">
        <v>225</v>
      </c>
      <c r="O176" s="97" t="e">
        <f>ROUNDUP('7990NTP-P'!#REF!*0.12,2)</f>
        <v>#REF!</v>
      </c>
      <c r="P176" s="437"/>
      <c r="Q176" s="143" t="s">
        <v>223</v>
      </c>
      <c r="R176" s="144" t="s">
        <v>225</v>
      </c>
      <c r="S176" s="97" t="e">
        <f>ROUNDUP('7990NTP-P'!#REF!*0.12,2)</f>
        <v>#REF!</v>
      </c>
      <c r="T176" s="437"/>
      <c r="U176" s="143" t="s">
        <v>223</v>
      </c>
      <c r="V176" s="144" t="s">
        <v>225</v>
      </c>
      <c r="W176" s="97" t="e">
        <f>ROUNDUP('7990NTP-P'!#REF!*0.12,2)</f>
        <v>#REF!</v>
      </c>
      <c r="X176" s="437"/>
      <c r="Y176" s="143" t="s">
        <v>223</v>
      </c>
      <c r="Z176" s="144" t="s">
        <v>225</v>
      </c>
      <c r="AA176" s="97" t="e">
        <f>ROUNDUP('7990NTP-P'!#REF!*0.12,2)</f>
        <v>#REF!</v>
      </c>
      <c r="AB176" s="437"/>
      <c r="AC176" s="78" t="e">
        <f>IF(C176+G176+K176+O176+S176+W176+AA176&gt;0,C176+G176+K176+O176+S176+W176+AA176,0)</f>
        <v>#REF!</v>
      </c>
      <c r="AD176" s="58"/>
      <c r="AE176" s="58"/>
      <c r="AF176" s="58"/>
      <c r="AG176" s="58"/>
      <c r="AH176" s="58"/>
      <c r="AI176" s="58"/>
      <c r="AJ176" s="58"/>
      <c r="AK176" s="58"/>
      <c r="AL176" s="58"/>
    </row>
    <row r="177" spans="1:288" ht="38.25" x14ac:dyDescent="0.2">
      <c r="A177" s="257" t="s">
        <v>426</v>
      </c>
      <c r="B177" s="445" t="s">
        <v>424</v>
      </c>
      <c r="C177" s="415">
        <f>ROUNDDOWN('7990NTP-P'!$K$18*0.6934,2)</f>
        <v>0</v>
      </c>
      <c r="D177" s="447">
        <f>'7990NTP-P'!C18</f>
        <v>0</v>
      </c>
      <c r="E177" s="254" t="s">
        <v>426</v>
      </c>
      <c r="F177" s="438" t="s">
        <v>424</v>
      </c>
      <c r="G177" s="97">
        <f>ROUNDDOWN('7990NTP-P'!$L$18*0.6934,2)</f>
        <v>0</v>
      </c>
      <c r="H177" s="437">
        <f>'7990NTP-P'!D18</f>
        <v>0</v>
      </c>
      <c r="I177" s="255" t="s">
        <v>426</v>
      </c>
      <c r="J177" s="438" t="s">
        <v>424</v>
      </c>
      <c r="K177" s="97">
        <f>ROUNDDOWN('7990NTP-P'!$M$18*0.6934,2)</f>
        <v>0</v>
      </c>
      <c r="L177" s="437">
        <f>'7990NTP-P'!E18</f>
        <v>0</v>
      </c>
      <c r="M177" s="255" t="s">
        <v>426</v>
      </c>
      <c r="N177" s="438" t="s">
        <v>424</v>
      </c>
      <c r="O177" s="97">
        <f>ROUNDDOWN('7990NTP-P'!$N$18*0.6934,2)</f>
        <v>0</v>
      </c>
      <c r="P177" s="437">
        <f>'7990NTP-P'!F18</f>
        <v>0</v>
      </c>
      <c r="Q177" s="255" t="s">
        <v>426</v>
      </c>
      <c r="R177" s="438" t="s">
        <v>424</v>
      </c>
      <c r="S177" s="97">
        <f>ROUNDDOWN('7990NTP-P'!$O$18*0.6934,2)</f>
        <v>0</v>
      </c>
      <c r="T177" s="437">
        <f>'7990NTP-P'!G18</f>
        <v>0</v>
      </c>
      <c r="U177" s="255" t="s">
        <v>426</v>
      </c>
      <c r="V177" s="438" t="s">
        <v>424</v>
      </c>
      <c r="W177" s="97">
        <f>ROUNDDOWN('7990NTP-P'!$P$18*0.6934,2)</f>
        <v>0</v>
      </c>
      <c r="X177" s="448">
        <f>'7990NTP-P'!H18</f>
        <v>0</v>
      </c>
      <c r="Y177" s="256" t="s">
        <v>426</v>
      </c>
      <c r="Z177" s="438" t="s">
        <v>424</v>
      </c>
      <c r="AA177" s="97">
        <f>ROUNDDOWN('7990NTP-P'!$Q$18*0.6934,2)</f>
        <v>0</v>
      </c>
      <c r="AB177" s="437">
        <f>'7990NTP-P'!I18</f>
        <v>0</v>
      </c>
      <c r="AC177" s="78">
        <f t="shared" ref="AC177:AC178" si="4">IF(C177+G177+K177+O177+S177+W177+AA177&gt;0,C177+G177+K177+O177+S177+W177+AA177,0)</f>
        <v>0</v>
      </c>
      <c r="AD177" s="58"/>
      <c r="AE177" s="58"/>
      <c r="AF177" s="58"/>
      <c r="AG177" s="58"/>
      <c r="AH177" s="58"/>
      <c r="AI177" s="58"/>
      <c r="AJ177" s="58"/>
      <c r="AK177" s="58"/>
      <c r="AL177" s="58"/>
    </row>
    <row r="178" spans="1:288" ht="38.25" x14ac:dyDescent="0.2">
      <c r="A178" s="257" t="s">
        <v>427</v>
      </c>
      <c r="B178" s="445" t="s">
        <v>425</v>
      </c>
      <c r="C178" s="415">
        <f>ROUNDUP('7990NTP-P'!$K$18*0.3066,2)</f>
        <v>0</v>
      </c>
      <c r="D178" s="447"/>
      <c r="E178" s="254" t="s">
        <v>427</v>
      </c>
      <c r="F178" s="438" t="s">
        <v>425</v>
      </c>
      <c r="G178" s="97">
        <f>ROUNDUP('7990NTP-P'!$L$18*0.3066,2)</f>
        <v>0</v>
      </c>
      <c r="H178" s="448"/>
      <c r="I178" s="256" t="s">
        <v>427</v>
      </c>
      <c r="J178" s="438" t="s">
        <v>425</v>
      </c>
      <c r="K178" s="97">
        <f>ROUNDUP('7990NTP-P'!$M$18*0.3066,2)</f>
        <v>0</v>
      </c>
      <c r="L178" s="437"/>
      <c r="M178" s="255" t="s">
        <v>427</v>
      </c>
      <c r="N178" s="438" t="s">
        <v>425</v>
      </c>
      <c r="O178" s="97">
        <f>ROUNDUP('7990NTP-P'!$N$18*0.3066,2)</f>
        <v>0</v>
      </c>
      <c r="P178" s="437"/>
      <c r="Q178" s="255" t="s">
        <v>427</v>
      </c>
      <c r="R178" s="438" t="s">
        <v>425</v>
      </c>
      <c r="S178" s="97">
        <f>ROUNDUP('7990NTP-P'!$O$18*0.3066,2)</f>
        <v>0</v>
      </c>
      <c r="T178" s="437"/>
      <c r="U178" s="255" t="s">
        <v>427</v>
      </c>
      <c r="V178" s="438" t="s">
        <v>425</v>
      </c>
      <c r="W178" s="97">
        <f>ROUNDUP('7990NTP-P'!$P$18*0.3066,2)</f>
        <v>0</v>
      </c>
      <c r="X178" s="437"/>
      <c r="Y178" s="255" t="s">
        <v>427</v>
      </c>
      <c r="Z178" s="438" t="s">
        <v>425</v>
      </c>
      <c r="AA178" s="97">
        <f>ROUNDUP('7990NTP-P'!$Q$18*0.3066,2)</f>
        <v>0</v>
      </c>
      <c r="AB178" s="437"/>
      <c r="AC178" s="78">
        <f t="shared" si="4"/>
        <v>0</v>
      </c>
      <c r="AD178" s="58"/>
      <c r="AE178" s="58"/>
      <c r="AF178" s="58"/>
      <c r="AG178" s="58"/>
      <c r="AH178" s="58"/>
      <c r="AI178" s="58"/>
      <c r="AJ178" s="58"/>
      <c r="AK178" s="58"/>
      <c r="AL178" s="58"/>
    </row>
    <row r="179" spans="1:288" ht="51" customHeight="1" x14ac:dyDescent="0.2">
      <c r="A179" s="496" t="s">
        <v>446</v>
      </c>
      <c r="B179" s="497" t="s">
        <v>444</v>
      </c>
      <c r="C179" s="415">
        <f>ROUNDDOWN('7990NTP-P'!$K$19*0.562,2)</f>
        <v>0</v>
      </c>
      <c r="D179" s="498">
        <f>'7990NTP-P'!C19</f>
        <v>0</v>
      </c>
      <c r="E179" s="496" t="s">
        <v>446</v>
      </c>
      <c r="F179" s="497" t="s">
        <v>444</v>
      </c>
      <c r="G179" s="97">
        <f>ROUNDDOWN('7990NTP-P'!$L$19*0.562,2)</f>
        <v>0</v>
      </c>
      <c r="H179" s="437">
        <f>'7990NTP-P'!D19</f>
        <v>0</v>
      </c>
      <c r="I179" s="255" t="s">
        <v>446</v>
      </c>
      <c r="J179" s="497" t="s">
        <v>444</v>
      </c>
      <c r="K179" s="97">
        <f>ROUNDDOWN('7990NTP-P'!$M$19*0.562,2)</f>
        <v>0</v>
      </c>
      <c r="L179" s="437">
        <f>'7990NTP-P'!E19</f>
        <v>0</v>
      </c>
      <c r="M179" s="255" t="s">
        <v>446</v>
      </c>
      <c r="N179" s="497" t="s">
        <v>444</v>
      </c>
      <c r="O179" s="97">
        <f>ROUNDDOWN('7990NTP-P'!N19*0.562,2)</f>
        <v>0</v>
      </c>
      <c r="P179" s="437">
        <f>'7990NTP-P'!F19</f>
        <v>0</v>
      </c>
      <c r="Q179" s="255" t="s">
        <v>446</v>
      </c>
      <c r="R179" s="497" t="s">
        <v>444</v>
      </c>
      <c r="S179" s="97">
        <f>ROUNDDOWN('7990NTP-P'!O19*0.562,2)</f>
        <v>0</v>
      </c>
      <c r="T179" s="437">
        <f>'7990NTP-P'!G19</f>
        <v>0</v>
      </c>
      <c r="U179" s="255" t="s">
        <v>446</v>
      </c>
      <c r="V179" s="497" t="s">
        <v>444</v>
      </c>
      <c r="W179" s="97">
        <f>ROUNDDOWN('7990NTP-P'!P19*0.562,2)</f>
        <v>0</v>
      </c>
      <c r="X179" s="437">
        <f>'7990NTP-P'!H19</f>
        <v>0</v>
      </c>
      <c r="Y179" s="255" t="s">
        <v>446</v>
      </c>
      <c r="Z179" s="497" t="s">
        <v>444</v>
      </c>
      <c r="AA179" s="97">
        <f>ROUNDDOWN('7990NTP-P'!Q19*0.562,2)</f>
        <v>0</v>
      </c>
      <c r="AB179" s="437">
        <f>'7990NTP-P'!I19</f>
        <v>0</v>
      </c>
      <c r="AC179" s="78">
        <f>IF(C179+G179+K179+O179+S179+W179+AA179&gt;0,C179+G179+K179+O179+S179+W179+AA179,0)</f>
        <v>0</v>
      </c>
      <c r="AD179" s="58"/>
      <c r="AE179" s="58"/>
      <c r="AF179" s="58"/>
      <c r="AG179" s="58"/>
      <c r="AH179" s="58"/>
      <c r="AI179" s="58"/>
      <c r="AJ179" s="58"/>
      <c r="AK179" s="58"/>
      <c r="AL179" s="58"/>
    </row>
    <row r="180" spans="1:288" ht="51.6" customHeight="1" x14ac:dyDescent="0.2">
      <c r="A180" s="496" t="s">
        <v>447</v>
      </c>
      <c r="B180" s="497" t="s">
        <v>445</v>
      </c>
      <c r="C180" s="415">
        <f>ROUNDUP('7990NTP-P'!$K$19*0.438,2)</f>
        <v>0</v>
      </c>
      <c r="D180" s="448"/>
      <c r="E180" s="496" t="s">
        <v>447</v>
      </c>
      <c r="F180" s="497" t="s">
        <v>445</v>
      </c>
      <c r="G180" s="97">
        <f>ROUNDUP('7990NTP-P'!$L$19*0.438,2)</f>
        <v>0</v>
      </c>
      <c r="H180" s="437"/>
      <c r="I180" s="255" t="s">
        <v>447</v>
      </c>
      <c r="J180" s="497" t="s">
        <v>445</v>
      </c>
      <c r="K180" s="97">
        <f>ROUNDUP('7990NTP-P'!$M$19*0.438,2)</f>
        <v>0</v>
      </c>
      <c r="L180" s="437"/>
      <c r="M180" s="255" t="s">
        <v>447</v>
      </c>
      <c r="N180" s="497" t="s">
        <v>445</v>
      </c>
      <c r="O180" s="97">
        <f>ROUNDUP('7990NTP-P'!N19*0.438,2)</f>
        <v>0</v>
      </c>
      <c r="P180" s="437"/>
      <c r="Q180" s="255" t="s">
        <v>447</v>
      </c>
      <c r="R180" s="497" t="s">
        <v>445</v>
      </c>
      <c r="S180" s="97">
        <f>ROUNDUP('7990NTP-P'!O19*0.438,2)</f>
        <v>0</v>
      </c>
      <c r="T180" s="448"/>
      <c r="U180" s="496" t="s">
        <v>447</v>
      </c>
      <c r="V180" s="497" t="s">
        <v>445</v>
      </c>
      <c r="W180" s="97">
        <f>ROUNDUP('7990NTP-P'!P19*0.438,2)</f>
        <v>0</v>
      </c>
      <c r="X180" s="437"/>
      <c r="Y180" s="255" t="s">
        <v>447</v>
      </c>
      <c r="Z180" s="497" t="s">
        <v>445</v>
      </c>
      <c r="AA180" s="97">
        <f>ROUNDUP('7990NTP-P'!Q19*0.438,2)</f>
        <v>0</v>
      </c>
      <c r="AB180" s="437"/>
      <c r="AC180" s="78">
        <f>IF(C180+G180+K180+O180+S180+W180+AA180&gt;0,C180+G180+K180+O180+S180+W180+AA180,0)</f>
        <v>0</v>
      </c>
      <c r="AD180" s="58"/>
      <c r="AE180" s="58"/>
      <c r="AF180" s="58"/>
      <c r="AG180" s="58"/>
      <c r="AH180" s="58"/>
      <c r="AI180" s="58"/>
      <c r="AJ180" s="58"/>
      <c r="AK180" s="58"/>
      <c r="AL180" s="58"/>
    </row>
    <row r="181" spans="1:288" x14ac:dyDescent="0.2">
      <c r="A181" s="69"/>
      <c r="B181" s="434"/>
      <c r="C181" s="449"/>
      <c r="D181" s="51"/>
      <c r="E181" s="51"/>
      <c r="F181" s="51"/>
      <c r="G181" s="450"/>
      <c r="H181" s="51"/>
      <c r="I181" s="51"/>
      <c r="J181" s="51"/>
      <c r="K181" s="450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47"/>
      <c r="AD181" s="58"/>
      <c r="AE181" s="58"/>
      <c r="AF181" s="58"/>
      <c r="AG181" s="58"/>
      <c r="AH181" s="58"/>
      <c r="AI181" s="58"/>
      <c r="AJ181" s="58"/>
      <c r="AK181" s="58"/>
      <c r="AL181" s="58"/>
    </row>
    <row r="182" spans="1:288" ht="26.25" thickBot="1" x14ac:dyDescent="0.25">
      <c r="A182" s="145">
        <v>84</v>
      </c>
      <c r="B182" s="438" t="s">
        <v>52</v>
      </c>
      <c r="C182" s="439">
        <f>F216</f>
        <v>0</v>
      </c>
      <c r="D182" s="153"/>
      <c r="E182" s="147"/>
      <c r="F182" s="147"/>
      <c r="G182" s="161"/>
      <c r="H182" s="149"/>
      <c r="I182" s="149"/>
      <c r="J182" s="149"/>
      <c r="K182" s="162"/>
      <c r="L182" s="151"/>
      <c r="M182" s="151"/>
      <c r="N182" s="151"/>
      <c r="O182" s="151"/>
      <c r="X182" s="51"/>
      <c r="Y182" s="51"/>
      <c r="Z182" s="51"/>
      <c r="AA182" s="151"/>
      <c r="AB182" s="151"/>
      <c r="AD182" s="58"/>
      <c r="AE182" s="58"/>
      <c r="AF182" s="58"/>
      <c r="AG182" s="58"/>
      <c r="AH182" s="58"/>
      <c r="AI182" s="58"/>
      <c r="AJ182" s="58"/>
      <c r="AK182" s="58"/>
      <c r="AL182" s="58"/>
    </row>
    <row r="183" spans="1:288" x14ac:dyDescent="0.2">
      <c r="A183" s="152" t="s">
        <v>42</v>
      </c>
      <c r="B183" s="441" t="s">
        <v>47</v>
      </c>
      <c r="C183" s="439">
        <f>F219</f>
        <v>0</v>
      </c>
      <c r="D183" s="163"/>
      <c r="E183" s="499"/>
      <c r="F183" s="137"/>
      <c r="G183" s="164"/>
      <c r="H183" s="149"/>
      <c r="I183" s="149"/>
      <c r="J183" s="149"/>
      <c r="K183" s="162"/>
      <c r="L183" s="151"/>
      <c r="M183" s="151"/>
      <c r="N183" s="151"/>
      <c r="O183" s="151"/>
      <c r="X183" s="51"/>
      <c r="Y183" s="51"/>
      <c r="Z183" s="51"/>
      <c r="AA183" s="151"/>
      <c r="AB183" s="151"/>
      <c r="AD183" s="58"/>
      <c r="AE183" s="58"/>
      <c r="AF183" s="58"/>
      <c r="AG183" s="58"/>
      <c r="AH183" s="58"/>
      <c r="AI183" s="58"/>
      <c r="AJ183" s="58"/>
      <c r="AK183" s="58"/>
      <c r="AL183" s="58"/>
    </row>
    <row r="184" spans="1:288" ht="13.5" thickBot="1" x14ac:dyDescent="0.25">
      <c r="A184" s="165"/>
      <c r="B184" s="155"/>
      <c r="C184" s="166"/>
      <c r="D184" s="167"/>
      <c r="E184" s="167"/>
      <c r="F184" s="167"/>
      <c r="G184" s="168"/>
      <c r="H184" s="53"/>
      <c r="I184" s="53"/>
      <c r="J184" s="53"/>
      <c r="K184" s="54"/>
      <c r="L184" s="55"/>
      <c r="M184" s="55"/>
      <c r="N184" s="55"/>
      <c r="O184" s="55"/>
      <c r="X184" s="51"/>
      <c r="Y184" s="51"/>
      <c r="Z184" s="51"/>
      <c r="AA184" s="55"/>
      <c r="AB184" s="55"/>
      <c r="AD184" s="58"/>
      <c r="AE184" s="58"/>
      <c r="AF184" s="58"/>
      <c r="AG184" s="58"/>
      <c r="AH184" s="58"/>
      <c r="AI184" s="58"/>
      <c r="AJ184" s="58"/>
      <c r="AK184" s="58"/>
      <c r="AL184" s="58"/>
    </row>
    <row r="185" spans="1:288" x14ac:dyDescent="0.2">
      <c r="A185" s="49"/>
      <c r="B185" s="30"/>
      <c r="C185" s="50"/>
      <c r="D185" s="167"/>
      <c r="E185" s="167"/>
      <c r="F185" s="167"/>
      <c r="G185" s="169"/>
      <c r="H185" s="53"/>
      <c r="I185" s="53"/>
      <c r="J185" s="53"/>
      <c r="K185" s="50"/>
      <c r="L185" s="55"/>
      <c r="M185" s="55"/>
      <c r="N185" s="55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spans="1:288" s="34" customFormat="1" ht="13.5" thickBot="1" x14ac:dyDescent="0.25">
      <c r="A186" s="170"/>
      <c r="B186" s="59"/>
      <c r="C186" s="171"/>
      <c r="D186" s="172"/>
      <c r="E186" s="172"/>
      <c r="F186" s="172"/>
      <c r="G186" s="168"/>
      <c r="K186" s="54"/>
      <c r="L186" s="55"/>
      <c r="M186" s="55"/>
      <c r="N186" s="55"/>
      <c r="O186" s="55"/>
      <c r="P186" s="37"/>
      <c r="Q186" s="37"/>
      <c r="R186" s="37"/>
      <c r="S186" s="37"/>
      <c r="T186" s="37"/>
      <c r="U186" s="37"/>
      <c r="V186" s="37"/>
      <c r="W186" s="37"/>
      <c r="X186" s="51"/>
      <c r="Y186" s="51"/>
      <c r="Z186" s="51"/>
      <c r="AA186" s="55"/>
      <c r="AB186" s="55"/>
      <c r="AC186" s="173"/>
      <c r="AD186" s="36"/>
      <c r="AE186" s="36"/>
      <c r="AF186" s="36"/>
      <c r="AG186" s="36"/>
      <c r="AH186" s="36"/>
      <c r="AI186" s="36"/>
      <c r="AJ186" s="36"/>
      <c r="AK186" s="36"/>
      <c r="AL186" s="36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  <c r="CG186" s="58"/>
      <c r="CH186" s="58"/>
      <c r="CI186" s="58"/>
      <c r="CJ186" s="58"/>
      <c r="CK186" s="58"/>
      <c r="CL186" s="58"/>
      <c r="CM186" s="58"/>
      <c r="CN186" s="58"/>
      <c r="CO186" s="58"/>
      <c r="CP186" s="58"/>
      <c r="CQ186" s="58"/>
      <c r="CR186" s="58"/>
      <c r="CS186" s="58"/>
      <c r="CT186" s="58"/>
      <c r="CU186" s="58"/>
      <c r="CV186" s="58"/>
      <c r="CW186" s="58"/>
      <c r="CX186" s="58"/>
      <c r="CY186" s="58"/>
      <c r="CZ186" s="58"/>
      <c r="DA186" s="58"/>
      <c r="DB186" s="58"/>
      <c r="DC186" s="58"/>
      <c r="DD186" s="58"/>
      <c r="DE186" s="58"/>
      <c r="DF186" s="58"/>
      <c r="DG186" s="58"/>
      <c r="DH186" s="58"/>
      <c r="DI186" s="58"/>
      <c r="DJ186" s="58"/>
      <c r="DK186" s="58"/>
      <c r="DL186" s="58"/>
      <c r="DM186" s="58"/>
      <c r="DN186" s="58"/>
      <c r="DO186" s="58"/>
      <c r="DP186" s="58"/>
      <c r="DQ186" s="58"/>
      <c r="DR186" s="58"/>
      <c r="DS186" s="58"/>
      <c r="DT186" s="58"/>
      <c r="DU186" s="58"/>
      <c r="DV186" s="58"/>
      <c r="DW186" s="58"/>
      <c r="DX186" s="58"/>
      <c r="DY186" s="58"/>
      <c r="DZ186" s="58"/>
      <c r="EA186" s="58"/>
      <c r="EB186" s="58"/>
      <c r="EC186" s="58"/>
      <c r="ED186" s="58"/>
      <c r="EE186" s="58"/>
      <c r="EF186" s="58"/>
      <c r="EG186" s="58"/>
      <c r="EH186" s="58"/>
      <c r="EI186" s="58"/>
      <c r="EJ186" s="58"/>
      <c r="EK186" s="58"/>
      <c r="EL186" s="58"/>
      <c r="EM186" s="58"/>
      <c r="EN186" s="58"/>
      <c r="EO186" s="58"/>
      <c r="EP186" s="58"/>
      <c r="EQ186" s="58"/>
      <c r="ER186" s="58"/>
      <c r="ES186" s="58"/>
      <c r="ET186" s="58"/>
      <c r="EU186" s="58"/>
      <c r="EV186" s="58"/>
      <c r="EW186" s="58"/>
      <c r="EX186" s="58"/>
      <c r="EY186" s="58"/>
      <c r="EZ186" s="58"/>
      <c r="FA186" s="58"/>
      <c r="FB186" s="58"/>
      <c r="FC186" s="58"/>
      <c r="FD186" s="58"/>
      <c r="FE186" s="58"/>
      <c r="FF186" s="58"/>
      <c r="FG186" s="58"/>
      <c r="FH186" s="58"/>
      <c r="FI186" s="58"/>
      <c r="FJ186" s="58"/>
      <c r="FK186" s="58"/>
      <c r="FL186" s="58"/>
      <c r="FM186" s="58"/>
      <c r="FN186" s="58"/>
      <c r="FO186" s="58"/>
      <c r="FP186" s="58"/>
      <c r="FQ186" s="58"/>
      <c r="FR186" s="58"/>
      <c r="FS186" s="58"/>
      <c r="FT186" s="58"/>
      <c r="FU186" s="58"/>
      <c r="FV186" s="58"/>
      <c r="FW186" s="58"/>
      <c r="FX186" s="58"/>
      <c r="FY186" s="58"/>
      <c r="FZ186" s="58"/>
      <c r="GA186" s="58"/>
      <c r="GB186" s="58"/>
      <c r="GC186" s="58"/>
      <c r="GD186" s="58"/>
      <c r="GE186" s="58"/>
      <c r="GF186" s="58"/>
      <c r="GG186" s="58"/>
      <c r="GH186" s="58"/>
      <c r="GI186" s="58"/>
      <c r="GJ186" s="58"/>
      <c r="GK186" s="58"/>
      <c r="GL186" s="58"/>
      <c r="GM186" s="58"/>
      <c r="GN186" s="58"/>
      <c r="GO186" s="58"/>
      <c r="GP186" s="58"/>
      <c r="GQ186" s="58"/>
      <c r="GR186" s="58"/>
      <c r="GS186" s="58"/>
      <c r="GT186" s="58"/>
      <c r="GU186" s="58"/>
      <c r="GV186" s="58"/>
      <c r="GW186" s="58"/>
      <c r="GX186" s="58"/>
      <c r="GY186" s="58"/>
      <c r="GZ186" s="58"/>
      <c r="HA186" s="58"/>
      <c r="HB186" s="58"/>
      <c r="HC186" s="58"/>
      <c r="HD186" s="58"/>
      <c r="HE186" s="58"/>
      <c r="HF186" s="58"/>
      <c r="HG186" s="58"/>
      <c r="HH186" s="58"/>
      <c r="HI186" s="58"/>
      <c r="HJ186" s="58"/>
      <c r="HK186" s="58"/>
      <c r="HL186" s="58"/>
      <c r="HM186" s="58"/>
      <c r="HN186" s="58"/>
      <c r="HO186" s="58"/>
      <c r="HP186" s="58"/>
      <c r="HQ186" s="58"/>
      <c r="HR186" s="58"/>
      <c r="HS186" s="58"/>
      <c r="HT186" s="58"/>
      <c r="HU186" s="58"/>
      <c r="HV186" s="58"/>
      <c r="HW186" s="58"/>
      <c r="HX186" s="58"/>
      <c r="HY186" s="58"/>
      <c r="HZ186" s="58"/>
      <c r="IA186" s="58"/>
      <c r="IB186" s="58"/>
      <c r="IC186" s="58"/>
      <c r="ID186" s="58"/>
      <c r="IE186" s="58"/>
      <c r="IF186" s="58"/>
      <c r="IG186" s="58"/>
      <c r="IH186" s="58"/>
      <c r="II186" s="58"/>
      <c r="IJ186" s="58"/>
      <c r="IK186" s="58"/>
      <c r="IL186" s="58"/>
      <c r="IM186" s="58"/>
      <c r="IN186" s="58"/>
      <c r="IO186" s="58"/>
      <c r="IP186" s="58"/>
      <c r="IQ186" s="58"/>
      <c r="IR186" s="58"/>
      <c r="IS186" s="58"/>
      <c r="IT186" s="58"/>
      <c r="IU186" s="58"/>
      <c r="IV186" s="58"/>
      <c r="IW186" s="58"/>
      <c r="IX186" s="58"/>
      <c r="IY186" s="58"/>
      <c r="IZ186" s="58"/>
      <c r="JA186" s="58"/>
      <c r="JB186" s="58"/>
      <c r="JC186" s="58"/>
      <c r="JD186" s="58"/>
      <c r="JE186" s="58"/>
      <c r="JF186" s="58"/>
      <c r="JG186" s="58"/>
      <c r="JH186" s="58"/>
      <c r="JI186" s="58"/>
      <c r="JJ186" s="58"/>
      <c r="JK186" s="58"/>
      <c r="JL186" s="58"/>
      <c r="JM186" s="58"/>
      <c r="JN186" s="58"/>
      <c r="JO186" s="58"/>
      <c r="JP186" s="58"/>
      <c r="JQ186" s="58"/>
      <c r="JR186" s="58"/>
      <c r="JS186" s="58"/>
      <c r="JT186" s="58"/>
      <c r="JU186" s="58"/>
      <c r="JV186" s="58"/>
      <c r="JW186" s="58"/>
      <c r="JX186" s="58"/>
      <c r="JY186" s="58"/>
      <c r="JZ186" s="58"/>
      <c r="KA186" s="58"/>
      <c r="KB186" s="58"/>
    </row>
    <row r="187" spans="1:288" s="34" customFormat="1" ht="16.5" customHeight="1" thickBot="1" x14ac:dyDescent="0.25">
      <c r="A187" s="56"/>
      <c r="B187" s="518" t="s">
        <v>86</v>
      </c>
      <c r="C187" s="519"/>
      <c r="D187" s="520"/>
      <c r="E187" s="174" t="s">
        <v>11</v>
      </c>
      <c r="F187" s="175" t="s">
        <v>21</v>
      </c>
      <c r="G187" s="176" t="s">
        <v>22</v>
      </c>
      <c r="H187" s="177" t="s">
        <v>23</v>
      </c>
      <c r="I187" s="177" t="s">
        <v>107</v>
      </c>
      <c r="J187" s="178"/>
      <c r="K187" s="179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58"/>
      <c r="AD187" s="36"/>
      <c r="AE187" s="36"/>
      <c r="AF187" s="36"/>
      <c r="AG187" s="36"/>
      <c r="AH187" s="36"/>
      <c r="AI187" s="36"/>
      <c r="AJ187" s="36"/>
      <c r="AK187" s="36"/>
      <c r="AL187" s="36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  <c r="CG187" s="58"/>
      <c r="CH187" s="58"/>
      <c r="CI187" s="58"/>
      <c r="CJ187" s="58"/>
      <c r="CK187" s="58"/>
      <c r="CL187" s="58"/>
      <c r="CM187" s="58"/>
      <c r="CN187" s="58"/>
      <c r="CO187" s="58"/>
      <c r="CP187" s="58"/>
      <c r="CQ187" s="58"/>
      <c r="CR187" s="58"/>
      <c r="CS187" s="58"/>
      <c r="CT187" s="58"/>
      <c r="CU187" s="58"/>
      <c r="CV187" s="58"/>
      <c r="CW187" s="58"/>
      <c r="CX187" s="58"/>
      <c r="CY187" s="58"/>
      <c r="CZ187" s="58"/>
      <c r="DA187" s="58"/>
      <c r="DB187" s="58"/>
      <c r="DC187" s="58"/>
      <c r="DD187" s="58"/>
      <c r="DE187" s="58"/>
      <c r="DF187" s="58"/>
      <c r="DG187" s="58"/>
      <c r="DH187" s="58"/>
      <c r="DI187" s="58"/>
      <c r="DJ187" s="58"/>
      <c r="DK187" s="58"/>
      <c r="DL187" s="58"/>
      <c r="DM187" s="58"/>
      <c r="DN187" s="58"/>
      <c r="DO187" s="58"/>
      <c r="DP187" s="58"/>
      <c r="DQ187" s="58"/>
      <c r="DR187" s="58"/>
      <c r="DS187" s="58"/>
      <c r="DT187" s="58"/>
      <c r="DU187" s="58"/>
      <c r="DV187" s="58"/>
      <c r="DW187" s="58"/>
      <c r="DX187" s="58"/>
      <c r="DY187" s="58"/>
      <c r="DZ187" s="58"/>
      <c r="EA187" s="58"/>
      <c r="EB187" s="58"/>
      <c r="EC187" s="58"/>
      <c r="ED187" s="58"/>
      <c r="EE187" s="58"/>
      <c r="EF187" s="58"/>
      <c r="EG187" s="58"/>
      <c r="EH187" s="58"/>
      <c r="EI187" s="58"/>
      <c r="EJ187" s="58"/>
      <c r="EK187" s="58"/>
      <c r="EL187" s="58"/>
      <c r="EM187" s="58"/>
      <c r="EN187" s="58"/>
      <c r="EO187" s="58"/>
      <c r="EP187" s="58"/>
      <c r="EQ187" s="58"/>
      <c r="ER187" s="58"/>
      <c r="ES187" s="58"/>
      <c r="ET187" s="58"/>
      <c r="EU187" s="58"/>
      <c r="EV187" s="58"/>
      <c r="EW187" s="58"/>
      <c r="EX187" s="58"/>
      <c r="EY187" s="58"/>
      <c r="EZ187" s="58"/>
      <c r="FA187" s="58"/>
      <c r="FB187" s="58"/>
      <c r="FC187" s="58"/>
      <c r="FD187" s="58"/>
      <c r="FE187" s="58"/>
      <c r="FF187" s="58"/>
      <c r="FG187" s="58"/>
      <c r="FH187" s="58"/>
      <c r="FI187" s="58"/>
      <c r="FJ187" s="58"/>
      <c r="FK187" s="58"/>
      <c r="FL187" s="58"/>
      <c r="FM187" s="58"/>
      <c r="FN187" s="58"/>
      <c r="FO187" s="58"/>
      <c r="FP187" s="58"/>
      <c r="FQ187" s="58"/>
      <c r="FR187" s="58"/>
      <c r="FS187" s="58"/>
      <c r="FT187" s="58"/>
      <c r="FU187" s="58"/>
      <c r="FV187" s="58"/>
      <c r="FW187" s="58"/>
      <c r="FX187" s="58"/>
      <c r="FY187" s="58"/>
      <c r="FZ187" s="58"/>
      <c r="GA187" s="58"/>
      <c r="GB187" s="58"/>
      <c r="GC187" s="58"/>
      <c r="GD187" s="58"/>
      <c r="GE187" s="58"/>
      <c r="GF187" s="58"/>
      <c r="GG187" s="58"/>
      <c r="GH187" s="58"/>
      <c r="GI187" s="58"/>
      <c r="GJ187" s="58"/>
      <c r="GK187" s="58"/>
      <c r="GL187" s="58"/>
      <c r="GM187" s="58"/>
      <c r="GN187" s="58"/>
      <c r="GO187" s="58"/>
      <c r="GP187" s="58"/>
      <c r="GQ187" s="58"/>
      <c r="GR187" s="58"/>
      <c r="GS187" s="58"/>
      <c r="GT187" s="58"/>
      <c r="GU187" s="58"/>
      <c r="GV187" s="58"/>
      <c r="GW187" s="58"/>
      <c r="GX187" s="58"/>
      <c r="GY187" s="58"/>
      <c r="GZ187" s="58"/>
      <c r="HA187" s="58"/>
      <c r="HB187" s="58"/>
      <c r="HC187" s="58"/>
      <c r="HD187" s="58"/>
      <c r="HE187" s="58"/>
      <c r="HF187" s="58"/>
      <c r="HG187" s="58"/>
      <c r="HH187" s="58"/>
      <c r="HI187" s="58"/>
      <c r="HJ187" s="58"/>
      <c r="HK187" s="58"/>
      <c r="HL187" s="58"/>
      <c r="HM187" s="58"/>
      <c r="HN187" s="58"/>
      <c r="HO187" s="58"/>
      <c r="HP187" s="58"/>
      <c r="HQ187" s="58"/>
      <c r="HR187" s="58"/>
      <c r="HS187" s="58"/>
      <c r="HT187" s="58"/>
      <c r="HU187" s="58"/>
      <c r="HV187" s="58"/>
      <c r="HW187" s="58"/>
      <c r="HX187" s="58"/>
      <c r="HY187" s="58"/>
      <c r="HZ187" s="58"/>
      <c r="IA187" s="58"/>
      <c r="IB187" s="58"/>
      <c r="IC187" s="58"/>
      <c r="ID187" s="58"/>
      <c r="IE187" s="58"/>
      <c r="IF187" s="58"/>
      <c r="IG187" s="58"/>
      <c r="IH187" s="58"/>
      <c r="II187" s="58"/>
      <c r="IJ187" s="58"/>
      <c r="IK187" s="58"/>
      <c r="IL187" s="58"/>
      <c r="IM187" s="58"/>
      <c r="IN187" s="58"/>
      <c r="IO187" s="58"/>
      <c r="IP187" s="58"/>
      <c r="IQ187" s="58"/>
      <c r="IR187" s="58"/>
      <c r="IS187" s="58"/>
      <c r="IT187" s="58"/>
      <c r="IU187" s="58"/>
      <c r="IV187" s="58"/>
      <c r="IW187" s="58"/>
      <c r="IX187" s="58"/>
      <c r="IY187" s="58"/>
      <c r="IZ187" s="58"/>
      <c r="JA187" s="58"/>
      <c r="JB187" s="58"/>
      <c r="JC187" s="58"/>
      <c r="JD187" s="58"/>
      <c r="JE187" s="58"/>
      <c r="JF187" s="58"/>
      <c r="JG187" s="58"/>
      <c r="JH187" s="58"/>
      <c r="JI187" s="58"/>
      <c r="JJ187" s="58"/>
      <c r="JK187" s="58"/>
      <c r="JL187" s="58"/>
      <c r="JM187" s="58"/>
      <c r="JN187" s="58"/>
      <c r="JO187" s="58"/>
      <c r="JP187" s="58"/>
      <c r="JQ187" s="58"/>
      <c r="JR187" s="58"/>
      <c r="JS187" s="58"/>
      <c r="JT187" s="58"/>
      <c r="JU187" s="58"/>
      <c r="JV187" s="58"/>
      <c r="JW187" s="58"/>
      <c r="JX187" s="58"/>
      <c r="JY187" s="58"/>
      <c r="JZ187" s="58"/>
      <c r="KA187" s="58"/>
      <c r="KB187" s="58"/>
    </row>
    <row r="188" spans="1:288" s="34" customFormat="1" ht="16.5" customHeight="1" thickBot="1" x14ac:dyDescent="0.25">
      <c r="A188" s="56"/>
      <c r="B188" s="521" t="s">
        <v>33</v>
      </c>
      <c r="C188" s="522"/>
      <c r="D188" s="523"/>
      <c r="E188" s="180"/>
      <c r="F188" s="181"/>
      <c r="G188" s="182"/>
      <c r="H188" s="181"/>
      <c r="I188" s="183"/>
      <c r="J188" s="184"/>
      <c r="K188" s="179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6"/>
      <c r="AD188" s="36"/>
      <c r="AE188" s="36"/>
      <c r="AF188" s="36"/>
      <c r="AG188" s="36"/>
      <c r="AH188" s="36"/>
      <c r="AI188" s="36"/>
      <c r="AJ188" s="36"/>
      <c r="AK188" s="36"/>
      <c r="AL188" s="36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  <c r="CG188" s="58"/>
      <c r="CH188" s="58"/>
      <c r="CI188" s="58"/>
      <c r="CJ188" s="58"/>
      <c r="CK188" s="58"/>
      <c r="CL188" s="58"/>
      <c r="CM188" s="58"/>
      <c r="CN188" s="58"/>
      <c r="CO188" s="58"/>
      <c r="CP188" s="58"/>
      <c r="CQ188" s="58"/>
      <c r="CR188" s="58"/>
      <c r="CS188" s="58"/>
      <c r="CT188" s="58"/>
      <c r="CU188" s="58"/>
      <c r="CV188" s="58"/>
      <c r="CW188" s="58"/>
      <c r="CX188" s="58"/>
      <c r="CY188" s="58"/>
      <c r="CZ188" s="58"/>
      <c r="DA188" s="58"/>
      <c r="DB188" s="58"/>
      <c r="DC188" s="58"/>
      <c r="DD188" s="58"/>
      <c r="DE188" s="58"/>
      <c r="DF188" s="58"/>
      <c r="DG188" s="58"/>
      <c r="DH188" s="58"/>
      <c r="DI188" s="58"/>
      <c r="DJ188" s="58"/>
      <c r="DK188" s="58"/>
      <c r="DL188" s="58"/>
      <c r="DM188" s="58"/>
      <c r="DN188" s="58"/>
      <c r="DO188" s="58"/>
      <c r="DP188" s="58"/>
      <c r="DQ188" s="58"/>
      <c r="DR188" s="58"/>
      <c r="DS188" s="58"/>
      <c r="DT188" s="58"/>
      <c r="DU188" s="58"/>
      <c r="DV188" s="58"/>
      <c r="DW188" s="58"/>
      <c r="DX188" s="58"/>
      <c r="DY188" s="58"/>
      <c r="DZ188" s="58"/>
      <c r="EA188" s="58"/>
      <c r="EB188" s="58"/>
      <c r="EC188" s="58"/>
      <c r="ED188" s="58"/>
      <c r="EE188" s="58"/>
      <c r="EF188" s="58"/>
      <c r="EG188" s="58"/>
      <c r="EH188" s="58"/>
      <c r="EI188" s="58"/>
      <c r="EJ188" s="58"/>
      <c r="EK188" s="58"/>
      <c r="EL188" s="58"/>
      <c r="EM188" s="58"/>
      <c r="EN188" s="58"/>
      <c r="EO188" s="58"/>
      <c r="EP188" s="58"/>
      <c r="EQ188" s="58"/>
      <c r="ER188" s="58"/>
      <c r="ES188" s="58"/>
      <c r="ET188" s="58"/>
      <c r="EU188" s="58"/>
      <c r="EV188" s="58"/>
      <c r="EW188" s="58"/>
      <c r="EX188" s="58"/>
      <c r="EY188" s="58"/>
      <c r="EZ188" s="58"/>
      <c r="FA188" s="58"/>
      <c r="FB188" s="58"/>
      <c r="FC188" s="58"/>
      <c r="FD188" s="58"/>
      <c r="FE188" s="58"/>
      <c r="FF188" s="58"/>
      <c r="FG188" s="58"/>
      <c r="FH188" s="58"/>
      <c r="FI188" s="58"/>
      <c r="FJ188" s="58"/>
      <c r="FK188" s="58"/>
      <c r="FL188" s="58"/>
      <c r="FM188" s="58"/>
      <c r="FN188" s="58"/>
      <c r="FO188" s="58"/>
      <c r="FP188" s="58"/>
      <c r="FQ188" s="58"/>
      <c r="FR188" s="58"/>
      <c r="FS188" s="58"/>
      <c r="FT188" s="58"/>
      <c r="FU188" s="58"/>
      <c r="FV188" s="58"/>
      <c r="FW188" s="58"/>
      <c r="FX188" s="58"/>
      <c r="FY188" s="58"/>
      <c r="FZ188" s="58"/>
      <c r="GA188" s="58"/>
      <c r="GB188" s="58"/>
      <c r="GC188" s="58"/>
      <c r="GD188" s="58"/>
      <c r="GE188" s="58"/>
      <c r="GF188" s="58"/>
      <c r="GG188" s="58"/>
      <c r="GH188" s="58"/>
      <c r="GI188" s="58"/>
      <c r="GJ188" s="58"/>
      <c r="GK188" s="58"/>
      <c r="GL188" s="58"/>
      <c r="GM188" s="58"/>
      <c r="GN188" s="58"/>
      <c r="GO188" s="58"/>
      <c r="GP188" s="58"/>
      <c r="GQ188" s="58"/>
      <c r="GR188" s="58"/>
      <c r="GS188" s="58"/>
      <c r="GT188" s="58"/>
      <c r="GU188" s="58"/>
      <c r="GV188" s="58"/>
      <c r="GW188" s="58"/>
      <c r="GX188" s="58"/>
      <c r="GY188" s="58"/>
      <c r="GZ188" s="58"/>
      <c r="HA188" s="58"/>
      <c r="HB188" s="58"/>
      <c r="HC188" s="58"/>
      <c r="HD188" s="58"/>
      <c r="HE188" s="58"/>
      <c r="HF188" s="58"/>
      <c r="HG188" s="58"/>
      <c r="HH188" s="58"/>
      <c r="HI188" s="58"/>
      <c r="HJ188" s="58"/>
      <c r="HK188" s="58"/>
      <c r="HL188" s="58"/>
      <c r="HM188" s="58"/>
      <c r="HN188" s="58"/>
      <c r="HO188" s="58"/>
      <c r="HP188" s="58"/>
      <c r="HQ188" s="58"/>
      <c r="HR188" s="58"/>
      <c r="HS188" s="58"/>
      <c r="HT188" s="58"/>
      <c r="HU188" s="58"/>
      <c r="HV188" s="58"/>
      <c r="HW188" s="58"/>
      <c r="HX188" s="58"/>
      <c r="HY188" s="58"/>
      <c r="HZ188" s="58"/>
      <c r="IA188" s="58"/>
      <c r="IB188" s="58"/>
      <c r="IC188" s="58"/>
      <c r="ID188" s="58"/>
      <c r="IE188" s="58"/>
      <c r="IF188" s="58"/>
      <c r="IG188" s="58"/>
      <c r="IH188" s="58"/>
      <c r="II188" s="58"/>
      <c r="IJ188" s="58"/>
      <c r="IK188" s="58"/>
      <c r="IL188" s="58"/>
      <c r="IM188" s="58"/>
      <c r="IN188" s="58"/>
      <c r="IO188" s="58"/>
      <c r="IP188" s="58"/>
      <c r="IQ188" s="58"/>
      <c r="IR188" s="58"/>
      <c r="IS188" s="58"/>
      <c r="IT188" s="58"/>
      <c r="IU188" s="58"/>
      <c r="IV188" s="58"/>
      <c r="IW188" s="58"/>
      <c r="IX188" s="58"/>
      <c r="IY188" s="58"/>
      <c r="IZ188" s="58"/>
      <c r="JA188" s="58"/>
      <c r="JB188" s="58"/>
      <c r="JC188" s="58"/>
      <c r="JD188" s="58"/>
      <c r="JE188" s="58"/>
      <c r="JF188" s="58"/>
      <c r="JG188" s="58"/>
      <c r="JH188" s="58"/>
      <c r="JI188" s="58"/>
      <c r="JJ188" s="58"/>
      <c r="JK188" s="58"/>
      <c r="JL188" s="58"/>
      <c r="JM188" s="58"/>
      <c r="JN188" s="58"/>
      <c r="JO188" s="58"/>
      <c r="JP188" s="58"/>
      <c r="JQ188" s="58"/>
      <c r="JR188" s="58"/>
      <c r="JS188" s="58"/>
      <c r="JT188" s="58"/>
      <c r="JU188" s="58"/>
      <c r="JV188" s="58"/>
      <c r="JW188" s="58"/>
      <c r="JX188" s="58"/>
      <c r="JY188" s="58"/>
      <c r="JZ188" s="58"/>
      <c r="KA188" s="58"/>
      <c r="KB188" s="58"/>
    </row>
    <row r="189" spans="1:288" s="34" customFormat="1" ht="12.6" customHeight="1" x14ac:dyDescent="0.2">
      <c r="A189" s="56"/>
      <c r="B189" s="524" t="s">
        <v>8</v>
      </c>
      <c r="C189" s="525"/>
      <c r="D189" s="526"/>
      <c r="E189" s="187">
        <f>IF('7990NTP-P'!E65&gt;0,'7990NTP-P'!E65-'7990NTP-P'!C65-'7990NTP-P'!D65,0)</f>
        <v>0</v>
      </c>
      <c r="F189" s="188">
        <f t="shared" ref="F189:F195" si="5">G189+H189+I189</f>
        <v>0</v>
      </c>
      <c r="G189" s="451">
        <f>C$18+C$21+C$23+C$26+C$29+C$32+C$35+C$38+C$41+C$44+C$47+C$50+C$55+C$58+C$61+C$64+C$67+C$70+C$73+C$78+C$83+C$86+C$89+C$92</f>
        <v>0</v>
      </c>
      <c r="H189" s="189">
        <f>C$19+C$24+C53+C$27+C$30+C$33+C$36+C$39+C$48+C$51+C$56+C$65+C$68+C81+C95</f>
        <v>0</v>
      </c>
      <c r="I189" s="190">
        <f>C$39+C$42+C$45+C$59+C$62+C$71+C$74+C$79+C$84+C$87+C$90+C$93+C76</f>
        <v>0</v>
      </c>
      <c r="J189" s="191"/>
      <c r="K189" s="179"/>
      <c r="L189" s="37"/>
      <c r="M189" s="37"/>
      <c r="N189" s="37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86"/>
      <c r="AD189" s="36"/>
      <c r="AE189" s="36"/>
      <c r="AF189" s="36"/>
      <c r="AG189" s="36"/>
      <c r="AH189" s="36"/>
      <c r="AI189" s="36"/>
      <c r="AJ189" s="36"/>
      <c r="AK189" s="36"/>
      <c r="AL189" s="36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  <c r="CG189" s="58"/>
      <c r="CH189" s="58"/>
      <c r="CI189" s="58"/>
      <c r="CJ189" s="58"/>
      <c r="CK189" s="58"/>
      <c r="CL189" s="58"/>
      <c r="CM189" s="58"/>
      <c r="CN189" s="58"/>
      <c r="CO189" s="58"/>
      <c r="CP189" s="58"/>
      <c r="CQ189" s="58"/>
      <c r="CR189" s="58"/>
      <c r="CS189" s="58"/>
      <c r="CT189" s="58"/>
      <c r="CU189" s="58"/>
      <c r="CV189" s="58"/>
      <c r="CW189" s="58"/>
      <c r="CX189" s="58"/>
      <c r="CY189" s="58"/>
      <c r="CZ189" s="58"/>
      <c r="DA189" s="58"/>
      <c r="DB189" s="58"/>
      <c r="DC189" s="58"/>
      <c r="DD189" s="58"/>
      <c r="DE189" s="58"/>
      <c r="DF189" s="58"/>
      <c r="DG189" s="58"/>
      <c r="DH189" s="58"/>
      <c r="DI189" s="58"/>
      <c r="DJ189" s="58"/>
      <c r="DK189" s="58"/>
      <c r="DL189" s="58"/>
      <c r="DM189" s="58"/>
      <c r="DN189" s="58"/>
      <c r="DO189" s="58"/>
      <c r="DP189" s="58"/>
      <c r="DQ189" s="58"/>
      <c r="DR189" s="58"/>
      <c r="DS189" s="58"/>
      <c r="DT189" s="58"/>
      <c r="DU189" s="58"/>
      <c r="DV189" s="58"/>
      <c r="DW189" s="58"/>
      <c r="DX189" s="58"/>
      <c r="DY189" s="58"/>
      <c r="DZ189" s="58"/>
      <c r="EA189" s="58"/>
      <c r="EB189" s="58"/>
      <c r="EC189" s="58"/>
      <c r="ED189" s="58"/>
      <c r="EE189" s="58"/>
      <c r="EF189" s="58"/>
      <c r="EG189" s="58"/>
      <c r="EH189" s="58"/>
      <c r="EI189" s="58"/>
      <c r="EJ189" s="58"/>
      <c r="EK189" s="58"/>
      <c r="EL189" s="58"/>
      <c r="EM189" s="58"/>
      <c r="EN189" s="58"/>
      <c r="EO189" s="58"/>
      <c r="EP189" s="58"/>
      <c r="EQ189" s="58"/>
      <c r="ER189" s="58"/>
      <c r="ES189" s="58"/>
      <c r="ET189" s="58"/>
      <c r="EU189" s="58"/>
      <c r="EV189" s="58"/>
      <c r="EW189" s="58"/>
      <c r="EX189" s="58"/>
      <c r="EY189" s="58"/>
      <c r="EZ189" s="58"/>
      <c r="FA189" s="58"/>
      <c r="FB189" s="58"/>
      <c r="FC189" s="58"/>
      <c r="FD189" s="58"/>
      <c r="FE189" s="58"/>
      <c r="FF189" s="58"/>
      <c r="FG189" s="58"/>
      <c r="FH189" s="58"/>
      <c r="FI189" s="58"/>
      <c r="FJ189" s="58"/>
      <c r="FK189" s="58"/>
      <c r="FL189" s="58"/>
      <c r="FM189" s="58"/>
      <c r="FN189" s="58"/>
      <c r="FO189" s="58"/>
      <c r="FP189" s="58"/>
      <c r="FQ189" s="58"/>
      <c r="FR189" s="58"/>
      <c r="FS189" s="58"/>
      <c r="FT189" s="58"/>
      <c r="FU189" s="58"/>
      <c r="FV189" s="58"/>
      <c r="FW189" s="58"/>
      <c r="FX189" s="58"/>
      <c r="FY189" s="58"/>
      <c r="FZ189" s="58"/>
      <c r="GA189" s="58"/>
      <c r="GB189" s="58"/>
      <c r="GC189" s="58"/>
      <c r="GD189" s="58"/>
      <c r="GE189" s="58"/>
      <c r="GF189" s="58"/>
      <c r="GG189" s="58"/>
      <c r="GH189" s="58"/>
      <c r="GI189" s="58"/>
      <c r="GJ189" s="58"/>
      <c r="GK189" s="58"/>
      <c r="GL189" s="58"/>
      <c r="GM189" s="58"/>
      <c r="GN189" s="58"/>
      <c r="GO189" s="58"/>
      <c r="GP189" s="58"/>
      <c r="GQ189" s="58"/>
      <c r="GR189" s="58"/>
      <c r="GS189" s="58"/>
      <c r="GT189" s="58"/>
      <c r="GU189" s="58"/>
      <c r="GV189" s="58"/>
      <c r="GW189" s="58"/>
      <c r="GX189" s="58"/>
      <c r="GY189" s="58"/>
      <c r="GZ189" s="58"/>
      <c r="HA189" s="58"/>
      <c r="HB189" s="58"/>
      <c r="HC189" s="58"/>
      <c r="HD189" s="58"/>
      <c r="HE189" s="58"/>
      <c r="HF189" s="58"/>
      <c r="HG189" s="58"/>
      <c r="HH189" s="58"/>
      <c r="HI189" s="58"/>
      <c r="HJ189" s="58"/>
      <c r="HK189" s="58"/>
      <c r="HL189" s="58"/>
      <c r="HM189" s="58"/>
      <c r="HN189" s="58"/>
      <c r="HO189" s="58"/>
      <c r="HP189" s="58"/>
      <c r="HQ189" s="58"/>
      <c r="HR189" s="58"/>
      <c r="HS189" s="58"/>
      <c r="HT189" s="58"/>
      <c r="HU189" s="58"/>
      <c r="HV189" s="58"/>
      <c r="HW189" s="58"/>
      <c r="HX189" s="58"/>
      <c r="HY189" s="58"/>
      <c r="HZ189" s="58"/>
      <c r="IA189" s="58"/>
      <c r="IB189" s="58"/>
      <c r="IC189" s="58"/>
      <c r="ID189" s="58"/>
      <c r="IE189" s="58"/>
      <c r="IF189" s="58"/>
      <c r="IG189" s="58"/>
      <c r="IH189" s="58"/>
      <c r="II189" s="58"/>
      <c r="IJ189" s="58"/>
      <c r="IK189" s="58"/>
      <c r="IL189" s="58"/>
      <c r="IM189" s="58"/>
      <c r="IN189" s="58"/>
      <c r="IO189" s="58"/>
      <c r="IP189" s="58"/>
      <c r="IQ189" s="58"/>
      <c r="IR189" s="58"/>
      <c r="IS189" s="58"/>
      <c r="IT189" s="58"/>
      <c r="IU189" s="58"/>
      <c r="IV189" s="58"/>
      <c r="IW189" s="58"/>
      <c r="IX189" s="58"/>
      <c r="IY189" s="58"/>
      <c r="IZ189" s="58"/>
      <c r="JA189" s="58"/>
      <c r="JB189" s="58"/>
      <c r="JC189" s="58"/>
      <c r="JD189" s="58"/>
      <c r="JE189" s="58"/>
      <c r="JF189" s="58"/>
      <c r="JG189" s="58"/>
      <c r="JH189" s="58"/>
      <c r="JI189" s="58"/>
      <c r="JJ189" s="58"/>
      <c r="JK189" s="58"/>
      <c r="JL189" s="58"/>
      <c r="JM189" s="58"/>
      <c r="JN189" s="58"/>
      <c r="JO189" s="58"/>
      <c r="JP189" s="58"/>
      <c r="JQ189" s="58"/>
      <c r="JR189" s="58"/>
      <c r="JS189" s="58"/>
      <c r="JT189" s="58"/>
      <c r="JU189" s="58"/>
      <c r="JV189" s="58"/>
      <c r="JW189" s="58"/>
      <c r="JX189" s="58"/>
      <c r="JY189" s="58"/>
      <c r="JZ189" s="58"/>
      <c r="KA189" s="58"/>
      <c r="KB189" s="58"/>
    </row>
    <row r="190" spans="1:288" s="34" customFormat="1" ht="12.6" customHeight="1" x14ac:dyDescent="0.2">
      <c r="A190" s="56"/>
      <c r="B190" s="524" t="s">
        <v>9</v>
      </c>
      <c r="C190" s="525"/>
      <c r="D190" s="526"/>
      <c r="E190" s="121">
        <f>'7990NTP-P'!E66-E198-E206</f>
        <v>0</v>
      </c>
      <c r="F190" s="193">
        <f t="shared" si="5"/>
        <v>0</v>
      </c>
      <c r="G190" s="451">
        <f>G$18+G$21+G$23+G$26+G$29+G$32+G$35+G$38+G$41+G$44+G$47+G$50+G$55+G$58+G$61+G$64+G$67+G$70+G$73+G$78+G$83+G$86+G$89+G$92</f>
        <v>0</v>
      </c>
      <c r="H190" s="189">
        <f>G$19+G$24+G$27+G$30+G$33+G$36+G$48+G$51+G53+G$56+G$59+G$65+G$68</f>
        <v>0</v>
      </c>
      <c r="I190" s="501">
        <f>G$39+G$42+G$45+G$62+G$71+G$74+G$79+G81+G$84+G$87+G$90+G$93+G76+G95</f>
        <v>0</v>
      </c>
      <c r="J190" s="191"/>
      <c r="K190" s="179"/>
      <c r="L190" s="37"/>
      <c r="M190" s="37"/>
      <c r="N190" s="37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86"/>
      <c r="AD190" s="36"/>
      <c r="AE190" s="36"/>
      <c r="AF190" s="36"/>
      <c r="AG190" s="36"/>
      <c r="AH190" s="36"/>
      <c r="AI190" s="36"/>
      <c r="AJ190" s="36"/>
      <c r="AK190" s="36"/>
      <c r="AL190" s="36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  <c r="CG190" s="58"/>
      <c r="CH190" s="58"/>
      <c r="CI190" s="58"/>
      <c r="CJ190" s="58"/>
      <c r="CK190" s="58"/>
      <c r="CL190" s="58"/>
      <c r="CM190" s="58"/>
      <c r="CN190" s="58"/>
      <c r="CO190" s="58"/>
      <c r="CP190" s="58"/>
      <c r="CQ190" s="58"/>
      <c r="CR190" s="58"/>
      <c r="CS190" s="58"/>
      <c r="CT190" s="58"/>
      <c r="CU190" s="58"/>
      <c r="CV190" s="58"/>
      <c r="CW190" s="58"/>
      <c r="CX190" s="58"/>
      <c r="CY190" s="58"/>
      <c r="CZ190" s="58"/>
      <c r="DA190" s="58"/>
      <c r="DB190" s="58"/>
      <c r="DC190" s="58"/>
      <c r="DD190" s="58"/>
      <c r="DE190" s="58"/>
      <c r="DF190" s="58"/>
      <c r="DG190" s="58"/>
      <c r="DH190" s="58"/>
      <c r="DI190" s="58"/>
      <c r="DJ190" s="58"/>
      <c r="DK190" s="58"/>
      <c r="DL190" s="58"/>
      <c r="DM190" s="58"/>
      <c r="DN190" s="58"/>
      <c r="DO190" s="58"/>
      <c r="DP190" s="58"/>
      <c r="DQ190" s="58"/>
      <c r="DR190" s="58"/>
      <c r="DS190" s="58"/>
      <c r="DT190" s="58"/>
      <c r="DU190" s="58"/>
      <c r="DV190" s="58"/>
      <c r="DW190" s="58"/>
      <c r="DX190" s="58"/>
      <c r="DY190" s="58"/>
      <c r="DZ190" s="58"/>
      <c r="EA190" s="58"/>
      <c r="EB190" s="58"/>
      <c r="EC190" s="58"/>
      <c r="ED190" s="58"/>
      <c r="EE190" s="58"/>
      <c r="EF190" s="58"/>
      <c r="EG190" s="58"/>
      <c r="EH190" s="58"/>
      <c r="EI190" s="58"/>
      <c r="EJ190" s="58"/>
      <c r="EK190" s="58"/>
      <c r="EL190" s="58"/>
      <c r="EM190" s="58"/>
      <c r="EN190" s="58"/>
      <c r="EO190" s="58"/>
      <c r="EP190" s="58"/>
      <c r="EQ190" s="58"/>
      <c r="ER190" s="58"/>
      <c r="ES190" s="58"/>
      <c r="ET190" s="58"/>
      <c r="EU190" s="58"/>
      <c r="EV190" s="58"/>
      <c r="EW190" s="58"/>
      <c r="EX190" s="58"/>
      <c r="EY190" s="58"/>
      <c r="EZ190" s="58"/>
      <c r="FA190" s="58"/>
      <c r="FB190" s="58"/>
      <c r="FC190" s="58"/>
      <c r="FD190" s="58"/>
      <c r="FE190" s="58"/>
      <c r="FF190" s="58"/>
      <c r="FG190" s="58"/>
      <c r="FH190" s="58"/>
      <c r="FI190" s="58"/>
      <c r="FJ190" s="58"/>
      <c r="FK190" s="58"/>
      <c r="FL190" s="58"/>
      <c r="FM190" s="58"/>
      <c r="FN190" s="58"/>
      <c r="FO190" s="58"/>
      <c r="FP190" s="58"/>
      <c r="FQ190" s="58"/>
      <c r="FR190" s="58"/>
      <c r="FS190" s="58"/>
      <c r="FT190" s="58"/>
      <c r="FU190" s="58"/>
      <c r="FV190" s="58"/>
      <c r="FW190" s="58"/>
      <c r="FX190" s="58"/>
      <c r="FY190" s="58"/>
      <c r="FZ190" s="58"/>
      <c r="GA190" s="58"/>
      <c r="GB190" s="58"/>
      <c r="GC190" s="58"/>
      <c r="GD190" s="58"/>
      <c r="GE190" s="58"/>
      <c r="GF190" s="58"/>
      <c r="GG190" s="58"/>
      <c r="GH190" s="58"/>
      <c r="GI190" s="58"/>
      <c r="GJ190" s="58"/>
      <c r="GK190" s="58"/>
      <c r="GL190" s="58"/>
      <c r="GM190" s="58"/>
      <c r="GN190" s="58"/>
      <c r="GO190" s="58"/>
      <c r="GP190" s="58"/>
      <c r="GQ190" s="58"/>
      <c r="GR190" s="58"/>
      <c r="GS190" s="58"/>
      <c r="GT190" s="58"/>
      <c r="GU190" s="58"/>
      <c r="GV190" s="58"/>
      <c r="GW190" s="58"/>
      <c r="GX190" s="58"/>
      <c r="GY190" s="58"/>
      <c r="GZ190" s="58"/>
      <c r="HA190" s="58"/>
      <c r="HB190" s="58"/>
      <c r="HC190" s="58"/>
      <c r="HD190" s="58"/>
      <c r="HE190" s="58"/>
      <c r="HF190" s="58"/>
      <c r="HG190" s="58"/>
      <c r="HH190" s="58"/>
      <c r="HI190" s="58"/>
      <c r="HJ190" s="58"/>
      <c r="HK190" s="58"/>
      <c r="HL190" s="58"/>
      <c r="HM190" s="58"/>
      <c r="HN190" s="58"/>
      <c r="HO190" s="58"/>
      <c r="HP190" s="58"/>
      <c r="HQ190" s="58"/>
      <c r="HR190" s="58"/>
      <c r="HS190" s="58"/>
      <c r="HT190" s="58"/>
      <c r="HU190" s="58"/>
      <c r="HV190" s="58"/>
      <c r="HW190" s="58"/>
      <c r="HX190" s="58"/>
      <c r="HY190" s="58"/>
      <c r="HZ190" s="58"/>
      <c r="IA190" s="58"/>
      <c r="IB190" s="58"/>
      <c r="IC190" s="58"/>
      <c r="ID190" s="58"/>
      <c r="IE190" s="58"/>
      <c r="IF190" s="58"/>
      <c r="IG190" s="58"/>
      <c r="IH190" s="58"/>
      <c r="II190" s="58"/>
      <c r="IJ190" s="58"/>
      <c r="IK190" s="58"/>
      <c r="IL190" s="58"/>
      <c r="IM190" s="58"/>
      <c r="IN190" s="58"/>
      <c r="IO190" s="58"/>
      <c r="IP190" s="58"/>
      <c r="IQ190" s="58"/>
      <c r="IR190" s="58"/>
      <c r="IS190" s="58"/>
      <c r="IT190" s="58"/>
      <c r="IU190" s="58"/>
      <c r="IV190" s="58"/>
      <c r="IW190" s="58"/>
      <c r="IX190" s="58"/>
      <c r="IY190" s="58"/>
      <c r="IZ190" s="58"/>
      <c r="JA190" s="58"/>
      <c r="JB190" s="58"/>
      <c r="JC190" s="58"/>
      <c r="JD190" s="58"/>
      <c r="JE190" s="58"/>
      <c r="JF190" s="58"/>
      <c r="JG190" s="58"/>
      <c r="JH190" s="58"/>
      <c r="JI190" s="58"/>
      <c r="JJ190" s="58"/>
      <c r="JK190" s="58"/>
      <c r="JL190" s="58"/>
      <c r="JM190" s="58"/>
      <c r="JN190" s="58"/>
      <c r="JO190" s="58"/>
      <c r="JP190" s="58"/>
      <c r="JQ190" s="58"/>
      <c r="JR190" s="58"/>
      <c r="JS190" s="58"/>
      <c r="JT190" s="58"/>
      <c r="JU190" s="58"/>
      <c r="JV190" s="58"/>
      <c r="JW190" s="58"/>
      <c r="JX190" s="58"/>
      <c r="JY190" s="58"/>
      <c r="JZ190" s="58"/>
      <c r="KA190" s="58"/>
      <c r="KB190" s="58"/>
    </row>
    <row r="191" spans="1:288" s="34" customFormat="1" ht="12.6" customHeight="1" x14ac:dyDescent="0.2">
      <c r="A191" s="56"/>
      <c r="B191" s="524" t="s">
        <v>10</v>
      </c>
      <c r="C191" s="525"/>
      <c r="D191" s="526"/>
      <c r="E191" s="121">
        <f>'7990NTP-P'!E67-E199-E207</f>
        <v>0</v>
      </c>
      <c r="F191" s="194">
        <f t="shared" si="5"/>
        <v>0</v>
      </c>
      <c r="G191" s="451">
        <f>K$18+K$21+K$23+K$26+K$29+K$32+K$35+K$38+K$41+K$44+K$47+K$50+K$55+K$58+K$61+K$64+K$67+K$70+K$73+K$78+K$83+K$86+K$89+K$92</f>
        <v>0</v>
      </c>
      <c r="H191" s="189">
        <f>K$19+K$24+K$27+K$30+K$33+K$36+K$48+K$51+K53+K$56+K$59+K$62+K$65+K$68</f>
        <v>0</v>
      </c>
      <c r="I191" s="501">
        <f>K$39+K$42+K$45+K$71+K$74+K$79+K81+K$84+K$87+K$90+K$93+K76+K95</f>
        <v>0</v>
      </c>
      <c r="J191" s="191"/>
      <c r="K191" s="179"/>
      <c r="L191" s="37"/>
      <c r="M191" s="37"/>
      <c r="N191" s="37"/>
      <c r="O191" s="192"/>
      <c r="P191" s="195"/>
      <c r="Q191" s="195"/>
      <c r="R191" s="195"/>
      <c r="S191" s="192"/>
      <c r="T191" s="195"/>
      <c r="U191" s="195"/>
      <c r="V191" s="195"/>
      <c r="W191" s="192"/>
      <c r="X191" s="195"/>
      <c r="Y191" s="195"/>
      <c r="Z191" s="195"/>
      <c r="AA191" s="192"/>
      <c r="AB191" s="195"/>
      <c r="AC191" s="186"/>
      <c r="AD191" s="36"/>
      <c r="AE191" s="36"/>
      <c r="AF191" s="36"/>
      <c r="AG191" s="36"/>
      <c r="AH191" s="36"/>
      <c r="AI191" s="36"/>
      <c r="AJ191" s="36"/>
      <c r="AK191" s="36"/>
      <c r="AL191" s="36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  <c r="CG191" s="58"/>
      <c r="CH191" s="58"/>
      <c r="CI191" s="58"/>
      <c r="CJ191" s="58"/>
      <c r="CK191" s="58"/>
      <c r="CL191" s="58"/>
      <c r="CM191" s="58"/>
      <c r="CN191" s="58"/>
      <c r="CO191" s="58"/>
      <c r="CP191" s="58"/>
      <c r="CQ191" s="58"/>
      <c r="CR191" s="58"/>
      <c r="CS191" s="58"/>
      <c r="CT191" s="58"/>
      <c r="CU191" s="58"/>
      <c r="CV191" s="58"/>
      <c r="CW191" s="58"/>
      <c r="CX191" s="58"/>
      <c r="CY191" s="58"/>
      <c r="CZ191" s="58"/>
      <c r="DA191" s="58"/>
      <c r="DB191" s="58"/>
      <c r="DC191" s="58"/>
      <c r="DD191" s="58"/>
      <c r="DE191" s="58"/>
      <c r="DF191" s="58"/>
      <c r="DG191" s="58"/>
      <c r="DH191" s="58"/>
      <c r="DI191" s="58"/>
      <c r="DJ191" s="58"/>
      <c r="DK191" s="58"/>
      <c r="DL191" s="58"/>
      <c r="DM191" s="58"/>
      <c r="DN191" s="58"/>
      <c r="DO191" s="58"/>
      <c r="DP191" s="58"/>
      <c r="DQ191" s="58"/>
      <c r="DR191" s="58"/>
      <c r="DS191" s="58"/>
      <c r="DT191" s="58"/>
      <c r="DU191" s="58"/>
      <c r="DV191" s="58"/>
      <c r="DW191" s="58"/>
      <c r="DX191" s="58"/>
      <c r="DY191" s="58"/>
      <c r="DZ191" s="58"/>
      <c r="EA191" s="58"/>
      <c r="EB191" s="58"/>
      <c r="EC191" s="58"/>
      <c r="ED191" s="58"/>
      <c r="EE191" s="58"/>
      <c r="EF191" s="58"/>
      <c r="EG191" s="58"/>
      <c r="EH191" s="58"/>
      <c r="EI191" s="58"/>
      <c r="EJ191" s="58"/>
      <c r="EK191" s="58"/>
      <c r="EL191" s="58"/>
      <c r="EM191" s="58"/>
      <c r="EN191" s="58"/>
      <c r="EO191" s="58"/>
      <c r="EP191" s="58"/>
      <c r="EQ191" s="58"/>
      <c r="ER191" s="58"/>
      <c r="ES191" s="58"/>
      <c r="ET191" s="58"/>
      <c r="EU191" s="58"/>
      <c r="EV191" s="58"/>
      <c r="EW191" s="58"/>
      <c r="EX191" s="58"/>
      <c r="EY191" s="58"/>
      <c r="EZ191" s="58"/>
      <c r="FA191" s="58"/>
      <c r="FB191" s="58"/>
      <c r="FC191" s="58"/>
      <c r="FD191" s="58"/>
      <c r="FE191" s="58"/>
      <c r="FF191" s="58"/>
      <c r="FG191" s="58"/>
      <c r="FH191" s="58"/>
      <c r="FI191" s="58"/>
      <c r="FJ191" s="58"/>
      <c r="FK191" s="58"/>
      <c r="FL191" s="58"/>
      <c r="FM191" s="58"/>
      <c r="FN191" s="58"/>
      <c r="FO191" s="58"/>
      <c r="FP191" s="58"/>
      <c r="FQ191" s="58"/>
      <c r="FR191" s="58"/>
      <c r="FS191" s="58"/>
      <c r="FT191" s="58"/>
      <c r="FU191" s="58"/>
      <c r="FV191" s="58"/>
      <c r="FW191" s="58"/>
      <c r="FX191" s="58"/>
      <c r="FY191" s="58"/>
      <c r="FZ191" s="58"/>
      <c r="GA191" s="58"/>
      <c r="GB191" s="58"/>
      <c r="GC191" s="58"/>
      <c r="GD191" s="58"/>
      <c r="GE191" s="58"/>
      <c r="GF191" s="58"/>
      <c r="GG191" s="58"/>
      <c r="GH191" s="58"/>
      <c r="GI191" s="58"/>
      <c r="GJ191" s="58"/>
      <c r="GK191" s="58"/>
      <c r="GL191" s="58"/>
      <c r="GM191" s="58"/>
      <c r="GN191" s="58"/>
      <c r="GO191" s="58"/>
      <c r="GP191" s="58"/>
      <c r="GQ191" s="58"/>
      <c r="GR191" s="58"/>
      <c r="GS191" s="58"/>
      <c r="GT191" s="58"/>
      <c r="GU191" s="58"/>
      <c r="GV191" s="58"/>
      <c r="GW191" s="58"/>
      <c r="GX191" s="58"/>
      <c r="GY191" s="58"/>
      <c r="GZ191" s="58"/>
      <c r="HA191" s="58"/>
      <c r="HB191" s="58"/>
      <c r="HC191" s="58"/>
      <c r="HD191" s="58"/>
      <c r="HE191" s="58"/>
      <c r="HF191" s="58"/>
      <c r="HG191" s="58"/>
      <c r="HH191" s="58"/>
      <c r="HI191" s="58"/>
      <c r="HJ191" s="58"/>
      <c r="HK191" s="58"/>
      <c r="HL191" s="58"/>
      <c r="HM191" s="58"/>
      <c r="HN191" s="58"/>
      <c r="HO191" s="58"/>
      <c r="HP191" s="58"/>
      <c r="HQ191" s="58"/>
      <c r="HR191" s="58"/>
      <c r="HS191" s="58"/>
      <c r="HT191" s="58"/>
      <c r="HU191" s="58"/>
      <c r="HV191" s="58"/>
      <c r="HW191" s="58"/>
      <c r="HX191" s="58"/>
      <c r="HY191" s="58"/>
      <c r="HZ191" s="58"/>
      <c r="IA191" s="58"/>
      <c r="IB191" s="58"/>
      <c r="IC191" s="58"/>
      <c r="ID191" s="58"/>
      <c r="IE191" s="58"/>
      <c r="IF191" s="58"/>
      <c r="IG191" s="58"/>
      <c r="IH191" s="58"/>
      <c r="II191" s="58"/>
      <c r="IJ191" s="58"/>
      <c r="IK191" s="58"/>
      <c r="IL191" s="58"/>
      <c r="IM191" s="58"/>
      <c r="IN191" s="58"/>
      <c r="IO191" s="58"/>
      <c r="IP191" s="58"/>
      <c r="IQ191" s="58"/>
      <c r="IR191" s="58"/>
      <c r="IS191" s="58"/>
      <c r="IT191" s="58"/>
      <c r="IU191" s="58"/>
      <c r="IV191" s="58"/>
      <c r="IW191" s="58"/>
      <c r="IX191" s="58"/>
      <c r="IY191" s="58"/>
      <c r="IZ191" s="58"/>
      <c r="JA191" s="58"/>
      <c r="JB191" s="58"/>
      <c r="JC191" s="58"/>
      <c r="JD191" s="58"/>
      <c r="JE191" s="58"/>
      <c r="JF191" s="58"/>
      <c r="JG191" s="58"/>
      <c r="JH191" s="58"/>
      <c r="JI191" s="58"/>
      <c r="JJ191" s="58"/>
      <c r="JK191" s="58"/>
      <c r="JL191" s="58"/>
      <c r="JM191" s="58"/>
      <c r="JN191" s="58"/>
      <c r="JO191" s="58"/>
      <c r="JP191" s="58"/>
      <c r="JQ191" s="58"/>
      <c r="JR191" s="58"/>
      <c r="JS191" s="58"/>
      <c r="JT191" s="58"/>
      <c r="JU191" s="58"/>
      <c r="JV191" s="58"/>
      <c r="JW191" s="58"/>
      <c r="JX191" s="58"/>
      <c r="JY191" s="58"/>
      <c r="JZ191" s="58"/>
      <c r="KA191" s="58"/>
      <c r="KB191" s="58"/>
    </row>
    <row r="192" spans="1:288" s="34" customFormat="1" ht="12.6" customHeight="1" x14ac:dyDescent="0.2">
      <c r="A192" s="56"/>
      <c r="B192" s="527" t="s">
        <v>242</v>
      </c>
      <c r="C192" s="528"/>
      <c r="D192" s="529"/>
      <c r="E192" s="121">
        <f>'7990NTP-P'!E68-E200-E208</f>
        <v>0</v>
      </c>
      <c r="F192" s="194">
        <f t="shared" si="5"/>
        <v>0</v>
      </c>
      <c r="G192" s="451">
        <f>O$18+O$21+O$23+O$26+O$29+O$32+O$35+O$38+O$41+O$44+O$47+O$50+O$55+O$58+O$61+O$64+O$67+O$70+O$73+O$78+O$83+O$86+O$89+O$92</f>
        <v>0</v>
      </c>
      <c r="H192" s="189">
        <f>O$19+O$24+O$27+O$30+O$33+O$36+O$39+O42+O45+O$48+O53+O$51+O$56+O59+O62+O$65+O$68+O71+O74+O76+O79+O81+O84+O87+O90+O93+O95</f>
        <v>0</v>
      </c>
      <c r="I192" s="501">
        <v>0</v>
      </c>
      <c r="J192" s="191"/>
      <c r="K192" s="179"/>
      <c r="L192" s="37"/>
      <c r="M192" s="37"/>
      <c r="N192" s="37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86"/>
      <c r="AD192" s="36"/>
      <c r="AE192" s="36"/>
      <c r="AF192" s="36"/>
      <c r="AG192" s="36"/>
      <c r="AH192" s="36"/>
      <c r="AI192" s="36"/>
      <c r="AJ192" s="36"/>
      <c r="AK192" s="36"/>
      <c r="AL192" s="36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  <c r="CG192" s="58"/>
      <c r="CH192" s="58"/>
      <c r="CI192" s="58"/>
      <c r="CJ192" s="58"/>
      <c r="CK192" s="58"/>
      <c r="CL192" s="58"/>
      <c r="CM192" s="58"/>
      <c r="CN192" s="58"/>
      <c r="CO192" s="58"/>
      <c r="CP192" s="58"/>
      <c r="CQ192" s="58"/>
      <c r="CR192" s="58"/>
      <c r="CS192" s="58"/>
      <c r="CT192" s="58"/>
      <c r="CU192" s="58"/>
      <c r="CV192" s="58"/>
      <c r="CW192" s="58"/>
      <c r="CX192" s="58"/>
      <c r="CY192" s="58"/>
      <c r="CZ192" s="58"/>
      <c r="DA192" s="58"/>
      <c r="DB192" s="58"/>
      <c r="DC192" s="58"/>
      <c r="DD192" s="58"/>
      <c r="DE192" s="58"/>
      <c r="DF192" s="58"/>
      <c r="DG192" s="58"/>
      <c r="DH192" s="58"/>
      <c r="DI192" s="58"/>
      <c r="DJ192" s="58"/>
      <c r="DK192" s="58"/>
      <c r="DL192" s="58"/>
      <c r="DM192" s="58"/>
      <c r="DN192" s="58"/>
      <c r="DO192" s="58"/>
      <c r="DP192" s="58"/>
      <c r="DQ192" s="58"/>
      <c r="DR192" s="58"/>
      <c r="DS192" s="58"/>
      <c r="DT192" s="58"/>
      <c r="DU192" s="58"/>
      <c r="DV192" s="58"/>
      <c r="DW192" s="58"/>
      <c r="DX192" s="58"/>
      <c r="DY192" s="58"/>
      <c r="DZ192" s="58"/>
      <c r="EA192" s="58"/>
      <c r="EB192" s="58"/>
      <c r="EC192" s="58"/>
      <c r="ED192" s="58"/>
      <c r="EE192" s="58"/>
      <c r="EF192" s="58"/>
      <c r="EG192" s="58"/>
      <c r="EH192" s="58"/>
      <c r="EI192" s="58"/>
      <c r="EJ192" s="58"/>
      <c r="EK192" s="58"/>
      <c r="EL192" s="58"/>
      <c r="EM192" s="58"/>
      <c r="EN192" s="58"/>
      <c r="EO192" s="58"/>
      <c r="EP192" s="58"/>
      <c r="EQ192" s="58"/>
      <c r="ER192" s="58"/>
      <c r="ES192" s="58"/>
      <c r="ET192" s="58"/>
      <c r="EU192" s="58"/>
      <c r="EV192" s="58"/>
      <c r="EW192" s="58"/>
      <c r="EX192" s="58"/>
      <c r="EY192" s="58"/>
      <c r="EZ192" s="58"/>
      <c r="FA192" s="58"/>
      <c r="FB192" s="58"/>
      <c r="FC192" s="58"/>
      <c r="FD192" s="58"/>
      <c r="FE192" s="58"/>
      <c r="FF192" s="58"/>
      <c r="FG192" s="58"/>
      <c r="FH192" s="58"/>
      <c r="FI192" s="58"/>
      <c r="FJ192" s="58"/>
      <c r="FK192" s="58"/>
      <c r="FL192" s="58"/>
      <c r="FM192" s="58"/>
      <c r="FN192" s="58"/>
      <c r="FO192" s="58"/>
      <c r="FP192" s="58"/>
      <c r="FQ192" s="58"/>
      <c r="FR192" s="58"/>
      <c r="FS192" s="58"/>
      <c r="FT192" s="58"/>
      <c r="FU192" s="58"/>
      <c r="FV192" s="58"/>
      <c r="FW192" s="58"/>
      <c r="FX192" s="58"/>
      <c r="FY192" s="58"/>
      <c r="FZ192" s="58"/>
      <c r="GA192" s="58"/>
      <c r="GB192" s="58"/>
      <c r="GC192" s="58"/>
      <c r="GD192" s="58"/>
      <c r="GE192" s="58"/>
      <c r="GF192" s="58"/>
      <c r="GG192" s="58"/>
      <c r="GH192" s="58"/>
      <c r="GI192" s="58"/>
      <c r="GJ192" s="58"/>
      <c r="GK192" s="58"/>
      <c r="GL192" s="58"/>
      <c r="GM192" s="58"/>
      <c r="GN192" s="58"/>
      <c r="GO192" s="58"/>
      <c r="GP192" s="58"/>
      <c r="GQ192" s="58"/>
      <c r="GR192" s="58"/>
      <c r="GS192" s="58"/>
      <c r="GT192" s="58"/>
      <c r="GU192" s="58"/>
      <c r="GV192" s="58"/>
      <c r="GW192" s="58"/>
      <c r="GX192" s="58"/>
      <c r="GY192" s="58"/>
      <c r="GZ192" s="58"/>
      <c r="HA192" s="58"/>
      <c r="HB192" s="58"/>
      <c r="HC192" s="58"/>
      <c r="HD192" s="58"/>
      <c r="HE192" s="58"/>
      <c r="HF192" s="58"/>
      <c r="HG192" s="58"/>
      <c r="HH192" s="58"/>
      <c r="HI192" s="58"/>
      <c r="HJ192" s="58"/>
      <c r="HK192" s="58"/>
      <c r="HL192" s="58"/>
      <c r="HM192" s="58"/>
      <c r="HN192" s="58"/>
      <c r="HO192" s="58"/>
      <c r="HP192" s="58"/>
      <c r="HQ192" s="58"/>
      <c r="HR192" s="58"/>
      <c r="HS192" s="58"/>
      <c r="HT192" s="58"/>
      <c r="HU192" s="58"/>
      <c r="HV192" s="58"/>
      <c r="HW192" s="58"/>
      <c r="HX192" s="58"/>
      <c r="HY192" s="58"/>
      <c r="HZ192" s="58"/>
      <c r="IA192" s="58"/>
      <c r="IB192" s="58"/>
      <c r="IC192" s="58"/>
      <c r="ID192" s="58"/>
      <c r="IE192" s="58"/>
      <c r="IF192" s="58"/>
      <c r="IG192" s="58"/>
      <c r="IH192" s="58"/>
      <c r="II192" s="58"/>
      <c r="IJ192" s="58"/>
      <c r="IK192" s="58"/>
      <c r="IL192" s="58"/>
      <c r="IM192" s="58"/>
      <c r="IN192" s="58"/>
      <c r="IO192" s="58"/>
      <c r="IP192" s="58"/>
      <c r="IQ192" s="58"/>
      <c r="IR192" s="58"/>
      <c r="IS192" s="58"/>
      <c r="IT192" s="58"/>
      <c r="IU192" s="58"/>
      <c r="IV192" s="58"/>
      <c r="IW192" s="58"/>
      <c r="IX192" s="58"/>
      <c r="IY192" s="58"/>
      <c r="IZ192" s="58"/>
      <c r="JA192" s="58"/>
      <c r="JB192" s="58"/>
      <c r="JC192" s="58"/>
      <c r="JD192" s="58"/>
      <c r="JE192" s="58"/>
      <c r="JF192" s="58"/>
      <c r="JG192" s="58"/>
      <c r="JH192" s="58"/>
      <c r="JI192" s="58"/>
      <c r="JJ192" s="58"/>
      <c r="JK192" s="58"/>
      <c r="JL192" s="58"/>
      <c r="JM192" s="58"/>
      <c r="JN192" s="58"/>
      <c r="JO192" s="58"/>
      <c r="JP192" s="58"/>
      <c r="JQ192" s="58"/>
      <c r="JR192" s="58"/>
      <c r="JS192" s="58"/>
      <c r="JT192" s="58"/>
      <c r="JU192" s="58"/>
      <c r="JV192" s="58"/>
      <c r="JW192" s="58"/>
      <c r="JX192" s="58"/>
      <c r="JY192" s="58"/>
      <c r="JZ192" s="58"/>
      <c r="KA192" s="58"/>
      <c r="KB192" s="58"/>
    </row>
    <row r="193" spans="1:288" s="34" customFormat="1" ht="12.6" customHeight="1" x14ac:dyDescent="0.2">
      <c r="A193" s="56"/>
      <c r="B193" s="527" t="s">
        <v>243</v>
      </c>
      <c r="C193" s="528"/>
      <c r="D193" s="529"/>
      <c r="E193" s="121">
        <f>'7990NTP-P'!E69-E201-E209</f>
        <v>0</v>
      </c>
      <c r="F193" s="194">
        <f t="shared" si="5"/>
        <v>0</v>
      </c>
      <c r="G193" s="451">
        <f>S$18+S$21+S$23+S$26+S$29+S$32+S$35+S$38+S$41+S$44+S$47+S$50+S$55+S$58+S$61+S$64+S$67+S$70+S$73+S$78+S$83+S$86+S$89+S$92</f>
        <v>0</v>
      </c>
      <c r="H193" s="189">
        <f>S$19+S$24+S$27+S$30+S$33+S$36+S$39+S42+S45+S$48+S53+S$51+S$56+S59+S62+S$65+S$68+S71+S74+S76+S79+S81+S84+S87+S90+S93+S95</f>
        <v>0</v>
      </c>
      <c r="I193" s="501">
        <v>0</v>
      </c>
      <c r="J193" s="191"/>
      <c r="K193" s="179"/>
      <c r="L193" s="37"/>
      <c r="M193" s="37"/>
      <c r="N193" s="37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86"/>
      <c r="AD193" s="36"/>
      <c r="AE193" s="36"/>
      <c r="AF193" s="36"/>
      <c r="AG193" s="36"/>
      <c r="AH193" s="36"/>
      <c r="AI193" s="36"/>
      <c r="AJ193" s="36"/>
      <c r="AK193" s="36"/>
      <c r="AL193" s="36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  <c r="CG193" s="58"/>
      <c r="CH193" s="58"/>
      <c r="CI193" s="58"/>
      <c r="CJ193" s="58"/>
      <c r="CK193" s="58"/>
      <c r="CL193" s="58"/>
      <c r="CM193" s="58"/>
      <c r="CN193" s="58"/>
      <c r="CO193" s="58"/>
      <c r="CP193" s="58"/>
      <c r="CQ193" s="58"/>
      <c r="CR193" s="58"/>
      <c r="CS193" s="58"/>
      <c r="CT193" s="58"/>
      <c r="CU193" s="58"/>
      <c r="CV193" s="58"/>
      <c r="CW193" s="58"/>
      <c r="CX193" s="58"/>
      <c r="CY193" s="58"/>
      <c r="CZ193" s="58"/>
      <c r="DA193" s="58"/>
      <c r="DB193" s="58"/>
      <c r="DC193" s="58"/>
      <c r="DD193" s="58"/>
      <c r="DE193" s="58"/>
      <c r="DF193" s="58"/>
      <c r="DG193" s="58"/>
      <c r="DH193" s="58"/>
      <c r="DI193" s="58"/>
      <c r="DJ193" s="58"/>
      <c r="DK193" s="58"/>
      <c r="DL193" s="58"/>
      <c r="DM193" s="58"/>
      <c r="DN193" s="58"/>
      <c r="DO193" s="58"/>
      <c r="DP193" s="58"/>
      <c r="DQ193" s="58"/>
      <c r="DR193" s="58"/>
      <c r="DS193" s="58"/>
      <c r="DT193" s="58"/>
      <c r="DU193" s="58"/>
      <c r="DV193" s="58"/>
      <c r="DW193" s="58"/>
      <c r="DX193" s="58"/>
      <c r="DY193" s="58"/>
      <c r="DZ193" s="58"/>
      <c r="EA193" s="58"/>
      <c r="EB193" s="58"/>
      <c r="EC193" s="58"/>
      <c r="ED193" s="58"/>
      <c r="EE193" s="58"/>
      <c r="EF193" s="58"/>
      <c r="EG193" s="58"/>
      <c r="EH193" s="58"/>
      <c r="EI193" s="58"/>
      <c r="EJ193" s="58"/>
      <c r="EK193" s="58"/>
      <c r="EL193" s="58"/>
      <c r="EM193" s="58"/>
      <c r="EN193" s="58"/>
      <c r="EO193" s="58"/>
      <c r="EP193" s="58"/>
      <c r="EQ193" s="58"/>
      <c r="ER193" s="58"/>
      <c r="ES193" s="58"/>
      <c r="ET193" s="58"/>
      <c r="EU193" s="58"/>
      <c r="EV193" s="58"/>
      <c r="EW193" s="58"/>
      <c r="EX193" s="58"/>
      <c r="EY193" s="58"/>
      <c r="EZ193" s="58"/>
      <c r="FA193" s="58"/>
      <c r="FB193" s="58"/>
      <c r="FC193" s="58"/>
      <c r="FD193" s="58"/>
      <c r="FE193" s="58"/>
      <c r="FF193" s="58"/>
      <c r="FG193" s="58"/>
      <c r="FH193" s="58"/>
      <c r="FI193" s="58"/>
      <c r="FJ193" s="58"/>
      <c r="FK193" s="58"/>
      <c r="FL193" s="58"/>
      <c r="FM193" s="58"/>
      <c r="FN193" s="58"/>
      <c r="FO193" s="58"/>
      <c r="FP193" s="58"/>
      <c r="FQ193" s="58"/>
      <c r="FR193" s="58"/>
      <c r="FS193" s="58"/>
      <c r="FT193" s="58"/>
      <c r="FU193" s="58"/>
      <c r="FV193" s="58"/>
      <c r="FW193" s="58"/>
      <c r="FX193" s="58"/>
      <c r="FY193" s="58"/>
      <c r="FZ193" s="58"/>
      <c r="GA193" s="58"/>
      <c r="GB193" s="58"/>
      <c r="GC193" s="58"/>
      <c r="GD193" s="58"/>
      <c r="GE193" s="58"/>
      <c r="GF193" s="58"/>
      <c r="GG193" s="58"/>
      <c r="GH193" s="58"/>
      <c r="GI193" s="58"/>
      <c r="GJ193" s="58"/>
      <c r="GK193" s="58"/>
      <c r="GL193" s="58"/>
      <c r="GM193" s="58"/>
      <c r="GN193" s="58"/>
      <c r="GO193" s="58"/>
      <c r="GP193" s="58"/>
      <c r="GQ193" s="58"/>
      <c r="GR193" s="58"/>
      <c r="GS193" s="58"/>
      <c r="GT193" s="58"/>
      <c r="GU193" s="58"/>
      <c r="GV193" s="58"/>
      <c r="GW193" s="58"/>
      <c r="GX193" s="58"/>
      <c r="GY193" s="58"/>
      <c r="GZ193" s="58"/>
      <c r="HA193" s="58"/>
      <c r="HB193" s="58"/>
      <c r="HC193" s="58"/>
      <c r="HD193" s="58"/>
      <c r="HE193" s="58"/>
      <c r="HF193" s="58"/>
      <c r="HG193" s="58"/>
      <c r="HH193" s="58"/>
      <c r="HI193" s="58"/>
      <c r="HJ193" s="58"/>
      <c r="HK193" s="58"/>
      <c r="HL193" s="58"/>
      <c r="HM193" s="58"/>
      <c r="HN193" s="58"/>
      <c r="HO193" s="58"/>
      <c r="HP193" s="58"/>
      <c r="HQ193" s="58"/>
      <c r="HR193" s="58"/>
      <c r="HS193" s="58"/>
      <c r="HT193" s="58"/>
      <c r="HU193" s="58"/>
      <c r="HV193" s="58"/>
      <c r="HW193" s="58"/>
      <c r="HX193" s="58"/>
      <c r="HY193" s="58"/>
      <c r="HZ193" s="58"/>
      <c r="IA193" s="58"/>
      <c r="IB193" s="58"/>
      <c r="IC193" s="58"/>
      <c r="ID193" s="58"/>
      <c r="IE193" s="58"/>
      <c r="IF193" s="58"/>
      <c r="IG193" s="58"/>
      <c r="IH193" s="58"/>
      <c r="II193" s="58"/>
      <c r="IJ193" s="58"/>
      <c r="IK193" s="58"/>
      <c r="IL193" s="58"/>
      <c r="IM193" s="58"/>
      <c r="IN193" s="58"/>
      <c r="IO193" s="58"/>
      <c r="IP193" s="58"/>
      <c r="IQ193" s="58"/>
      <c r="IR193" s="58"/>
      <c r="IS193" s="58"/>
      <c r="IT193" s="58"/>
      <c r="IU193" s="58"/>
      <c r="IV193" s="58"/>
      <c r="IW193" s="58"/>
      <c r="IX193" s="58"/>
      <c r="IY193" s="58"/>
      <c r="IZ193" s="58"/>
      <c r="JA193" s="58"/>
      <c r="JB193" s="58"/>
      <c r="JC193" s="58"/>
      <c r="JD193" s="58"/>
      <c r="JE193" s="58"/>
      <c r="JF193" s="58"/>
      <c r="JG193" s="58"/>
      <c r="JH193" s="58"/>
      <c r="JI193" s="58"/>
      <c r="JJ193" s="58"/>
      <c r="JK193" s="58"/>
      <c r="JL193" s="58"/>
      <c r="JM193" s="58"/>
      <c r="JN193" s="58"/>
      <c r="JO193" s="58"/>
      <c r="JP193" s="58"/>
      <c r="JQ193" s="58"/>
      <c r="JR193" s="58"/>
      <c r="JS193" s="58"/>
      <c r="JT193" s="58"/>
      <c r="JU193" s="58"/>
      <c r="JV193" s="58"/>
      <c r="JW193" s="58"/>
      <c r="JX193" s="58"/>
      <c r="JY193" s="58"/>
      <c r="JZ193" s="58"/>
      <c r="KA193" s="58"/>
      <c r="KB193" s="58"/>
    </row>
    <row r="194" spans="1:288" s="34" customFormat="1" ht="12.6" customHeight="1" x14ac:dyDescent="0.2">
      <c r="A194" s="56"/>
      <c r="B194" s="527" t="s">
        <v>244</v>
      </c>
      <c r="C194" s="528"/>
      <c r="D194" s="529"/>
      <c r="E194" s="121">
        <f>'7990NTP-P'!E70-E202-E210</f>
        <v>0</v>
      </c>
      <c r="F194" s="194">
        <f t="shared" si="5"/>
        <v>0</v>
      </c>
      <c r="G194" s="451">
        <f>W$18+W$21+W$23+W$26+W$29+W$32+W$35+W$38+W$41+W$44+W$47+W$50+W$55+W$58+W$61+W$64+W$67+W$70+W$73+W$78+W$83+W$86+W$89+W$92</f>
        <v>0</v>
      </c>
      <c r="H194" s="189">
        <f>W$19+W$24+W$27+W$30+W$33+W$36+W$39+W42+W45+W$48+W53+W$51+W$56+W59+W62+W$65+W$68+W71+W74+W76+W79+W81+W84+W87+W90+W93+W95</f>
        <v>0</v>
      </c>
      <c r="I194" s="501">
        <v>0</v>
      </c>
      <c r="J194" s="191"/>
      <c r="K194" s="179"/>
      <c r="L194" s="37"/>
      <c r="M194" s="37"/>
      <c r="N194" s="37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86"/>
      <c r="AD194" s="36"/>
      <c r="AE194" s="36"/>
      <c r="AF194" s="36"/>
      <c r="AG194" s="36"/>
      <c r="AH194" s="36"/>
      <c r="AI194" s="36"/>
      <c r="AJ194" s="36"/>
      <c r="AK194" s="36"/>
      <c r="AL194" s="36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58"/>
      <c r="CN194" s="58"/>
      <c r="CO194" s="58"/>
      <c r="CP194" s="58"/>
      <c r="CQ194" s="58"/>
      <c r="CR194" s="58"/>
      <c r="CS194" s="58"/>
      <c r="CT194" s="58"/>
      <c r="CU194" s="58"/>
      <c r="CV194" s="58"/>
      <c r="CW194" s="58"/>
      <c r="CX194" s="58"/>
      <c r="CY194" s="58"/>
      <c r="CZ194" s="58"/>
      <c r="DA194" s="58"/>
      <c r="DB194" s="58"/>
      <c r="DC194" s="58"/>
      <c r="DD194" s="58"/>
      <c r="DE194" s="58"/>
      <c r="DF194" s="58"/>
      <c r="DG194" s="58"/>
      <c r="DH194" s="58"/>
      <c r="DI194" s="58"/>
      <c r="DJ194" s="58"/>
      <c r="DK194" s="58"/>
      <c r="DL194" s="58"/>
      <c r="DM194" s="58"/>
      <c r="DN194" s="58"/>
      <c r="DO194" s="58"/>
      <c r="DP194" s="58"/>
      <c r="DQ194" s="58"/>
      <c r="DR194" s="58"/>
      <c r="DS194" s="58"/>
      <c r="DT194" s="58"/>
      <c r="DU194" s="58"/>
      <c r="DV194" s="58"/>
      <c r="DW194" s="58"/>
      <c r="DX194" s="58"/>
      <c r="DY194" s="58"/>
      <c r="DZ194" s="58"/>
      <c r="EA194" s="58"/>
      <c r="EB194" s="58"/>
      <c r="EC194" s="58"/>
      <c r="ED194" s="58"/>
      <c r="EE194" s="58"/>
      <c r="EF194" s="58"/>
      <c r="EG194" s="58"/>
      <c r="EH194" s="58"/>
      <c r="EI194" s="58"/>
      <c r="EJ194" s="58"/>
      <c r="EK194" s="58"/>
      <c r="EL194" s="58"/>
      <c r="EM194" s="58"/>
      <c r="EN194" s="58"/>
      <c r="EO194" s="58"/>
      <c r="EP194" s="58"/>
      <c r="EQ194" s="58"/>
      <c r="ER194" s="58"/>
      <c r="ES194" s="58"/>
      <c r="ET194" s="58"/>
      <c r="EU194" s="58"/>
      <c r="EV194" s="58"/>
      <c r="EW194" s="58"/>
      <c r="EX194" s="58"/>
      <c r="EY194" s="58"/>
      <c r="EZ194" s="58"/>
      <c r="FA194" s="58"/>
      <c r="FB194" s="58"/>
      <c r="FC194" s="58"/>
      <c r="FD194" s="58"/>
      <c r="FE194" s="58"/>
      <c r="FF194" s="58"/>
      <c r="FG194" s="58"/>
      <c r="FH194" s="58"/>
      <c r="FI194" s="58"/>
      <c r="FJ194" s="58"/>
      <c r="FK194" s="58"/>
      <c r="FL194" s="58"/>
      <c r="FM194" s="58"/>
      <c r="FN194" s="58"/>
      <c r="FO194" s="58"/>
      <c r="FP194" s="58"/>
      <c r="FQ194" s="58"/>
      <c r="FR194" s="58"/>
      <c r="FS194" s="58"/>
      <c r="FT194" s="58"/>
      <c r="FU194" s="58"/>
      <c r="FV194" s="58"/>
      <c r="FW194" s="58"/>
      <c r="FX194" s="58"/>
      <c r="FY194" s="58"/>
      <c r="FZ194" s="58"/>
      <c r="GA194" s="58"/>
      <c r="GB194" s="58"/>
      <c r="GC194" s="58"/>
      <c r="GD194" s="58"/>
      <c r="GE194" s="58"/>
      <c r="GF194" s="58"/>
      <c r="GG194" s="58"/>
      <c r="GH194" s="58"/>
      <c r="GI194" s="58"/>
      <c r="GJ194" s="58"/>
      <c r="GK194" s="58"/>
      <c r="GL194" s="58"/>
      <c r="GM194" s="58"/>
      <c r="GN194" s="58"/>
      <c r="GO194" s="58"/>
      <c r="GP194" s="58"/>
      <c r="GQ194" s="58"/>
      <c r="GR194" s="58"/>
      <c r="GS194" s="58"/>
      <c r="GT194" s="58"/>
      <c r="GU194" s="58"/>
      <c r="GV194" s="58"/>
      <c r="GW194" s="58"/>
      <c r="GX194" s="58"/>
      <c r="GY194" s="58"/>
      <c r="GZ194" s="58"/>
      <c r="HA194" s="58"/>
      <c r="HB194" s="58"/>
      <c r="HC194" s="58"/>
      <c r="HD194" s="58"/>
      <c r="HE194" s="58"/>
      <c r="HF194" s="58"/>
      <c r="HG194" s="58"/>
      <c r="HH194" s="58"/>
      <c r="HI194" s="58"/>
      <c r="HJ194" s="58"/>
      <c r="HK194" s="58"/>
      <c r="HL194" s="58"/>
      <c r="HM194" s="58"/>
      <c r="HN194" s="58"/>
      <c r="HO194" s="58"/>
      <c r="HP194" s="58"/>
      <c r="HQ194" s="58"/>
      <c r="HR194" s="58"/>
      <c r="HS194" s="58"/>
      <c r="HT194" s="58"/>
      <c r="HU194" s="58"/>
      <c r="HV194" s="58"/>
      <c r="HW194" s="58"/>
      <c r="HX194" s="58"/>
      <c r="HY194" s="58"/>
      <c r="HZ194" s="58"/>
      <c r="IA194" s="58"/>
      <c r="IB194" s="58"/>
      <c r="IC194" s="58"/>
      <c r="ID194" s="58"/>
      <c r="IE194" s="58"/>
      <c r="IF194" s="58"/>
      <c r="IG194" s="58"/>
      <c r="IH194" s="58"/>
      <c r="II194" s="58"/>
      <c r="IJ194" s="58"/>
      <c r="IK194" s="58"/>
      <c r="IL194" s="58"/>
      <c r="IM194" s="58"/>
      <c r="IN194" s="58"/>
      <c r="IO194" s="58"/>
      <c r="IP194" s="58"/>
      <c r="IQ194" s="58"/>
      <c r="IR194" s="58"/>
      <c r="IS194" s="58"/>
      <c r="IT194" s="58"/>
      <c r="IU194" s="58"/>
      <c r="IV194" s="58"/>
      <c r="IW194" s="58"/>
      <c r="IX194" s="58"/>
      <c r="IY194" s="58"/>
      <c r="IZ194" s="58"/>
      <c r="JA194" s="58"/>
      <c r="JB194" s="58"/>
      <c r="JC194" s="58"/>
      <c r="JD194" s="58"/>
      <c r="JE194" s="58"/>
      <c r="JF194" s="58"/>
      <c r="JG194" s="58"/>
      <c r="JH194" s="58"/>
      <c r="JI194" s="58"/>
      <c r="JJ194" s="58"/>
      <c r="JK194" s="58"/>
      <c r="JL194" s="58"/>
      <c r="JM194" s="58"/>
      <c r="JN194" s="58"/>
      <c r="JO194" s="58"/>
      <c r="JP194" s="58"/>
      <c r="JQ194" s="58"/>
      <c r="JR194" s="58"/>
      <c r="JS194" s="58"/>
      <c r="JT194" s="58"/>
      <c r="JU194" s="58"/>
      <c r="JV194" s="58"/>
      <c r="JW194" s="58"/>
      <c r="JX194" s="58"/>
      <c r="JY194" s="58"/>
      <c r="JZ194" s="58"/>
      <c r="KA194" s="58"/>
      <c r="KB194" s="58"/>
    </row>
    <row r="195" spans="1:288" s="34" customFormat="1" ht="12.6" customHeight="1" x14ac:dyDescent="0.2">
      <c r="A195" s="56"/>
      <c r="B195" s="527" t="s">
        <v>241</v>
      </c>
      <c r="C195" s="528"/>
      <c r="D195" s="529"/>
      <c r="E195" s="121">
        <f>'7990NTP-P'!E71-E203-E211</f>
        <v>0</v>
      </c>
      <c r="F195" s="194">
        <f t="shared" si="5"/>
        <v>0</v>
      </c>
      <c r="G195" s="451">
        <f>AA$18+AA$21+AA$23+AA$26+AA$29+AA$32+AA$35+AA$38+AA$41+AA$44+AA$47+AA$50+AA$55+AA$58+AA$61+AA$64+AA$67+AA$70+AA$73+AA$78+AA$83+AA$86+AA$89+AA$92</f>
        <v>0</v>
      </c>
      <c r="H195" s="189">
        <f>AA$19+AA$24+AA$27+AA$30+AA$33+AA$36+AA$39+AA42+AA45+AA$48+AA53+AA$51+AA$56+AA59+AA62+AA$65+AA$68+AA71+AA74+AA76+AA79+AA81+AA84+AA87+AA90+AA93+AA95</f>
        <v>0</v>
      </c>
      <c r="I195" s="501">
        <v>0</v>
      </c>
      <c r="J195" s="191"/>
      <c r="K195" s="179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58"/>
      <c r="AD195" s="36"/>
      <c r="AE195" s="36"/>
      <c r="AF195" s="36"/>
      <c r="AG195" s="36"/>
      <c r="AH195" s="36"/>
      <c r="AI195" s="36"/>
      <c r="AJ195" s="36"/>
      <c r="AK195" s="36"/>
      <c r="AL195" s="36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  <c r="CG195" s="58"/>
      <c r="CH195" s="58"/>
      <c r="CI195" s="58"/>
      <c r="CJ195" s="58"/>
      <c r="CK195" s="58"/>
      <c r="CL195" s="58"/>
      <c r="CM195" s="58"/>
      <c r="CN195" s="58"/>
      <c r="CO195" s="58"/>
      <c r="CP195" s="58"/>
      <c r="CQ195" s="58"/>
      <c r="CR195" s="58"/>
      <c r="CS195" s="58"/>
      <c r="CT195" s="58"/>
      <c r="CU195" s="58"/>
      <c r="CV195" s="58"/>
      <c r="CW195" s="58"/>
      <c r="CX195" s="58"/>
      <c r="CY195" s="58"/>
      <c r="CZ195" s="58"/>
      <c r="DA195" s="58"/>
      <c r="DB195" s="58"/>
      <c r="DC195" s="58"/>
      <c r="DD195" s="58"/>
      <c r="DE195" s="58"/>
      <c r="DF195" s="58"/>
      <c r="DG195" s="58"/>
      <c r="DH195" s="58"/>
      <c r="DI195" s="58"/>
      <c r="DJ195" s="58"/>
      <c r="DK195" s="58"/>
      <c r="DL195" s="58"/>
      <c r="DM195" s="58"/>
      <c r="DN195" s="58"/>
      <c r="DO195" s="58"/>
      <c r="DP195" s="58"/>
      <c r="DQ195" s="58"/>
      <c r="DR195" s="58"/>
      <c r="DS195" s="58"/>
      <c r="DT195" s="58"/>
      <c r="DU195" s="58"/>
      <c r="DV195" s="58"/>
      <c r="DW195" s="58"/>
      <c r="DX195" s="58"/>
      <c r="DY195" s="58"/>
      <c r="DZ195" s="58"/>
      <c r="EA195" s="58"/>
      <c r="EB195" s="58"/>
      <c r="EC195" s="58"/>
      <c r="ED195" s="58"/>
      <c r="EE195" s="58"/>
      <c r="EF195" s="58"/>
      <c r="EG195" s="58"/>
      <c r="EH195" s="58"/>
      <c r="EI195" s="58"/>
      <c r="EJ195" s="58"/>
      <c r="EK195" s="58"/>
      <c r="EL195" s="58"/>
      <c r="EM195" s="58"/>
      <c r="EN195" s="58"/>
      <c r="EO195" s="58"/>
      <c r="EP195" s="58"/>
      <c r="EQ195" s="58"/>
      <c r="ER195" s="58"/>
      <c r="ES195" s="58"/>
      <c r="ET195" s="58"/>
      <c r="EU195" s="58"/>
      <c r="EV195" s="58"/>
      <c r="EW195" s="58"/>
      <c r="EX195" s="58"/>
      <c r="EY195" s="58"/>
      <c r="EZ195" s="58"/>
      <c r="FA195" s="58"/>
      <c r="FB195" s="58"/>
      <c r="FC195" s="58"/>
      <c r="FD195" s="58"/>
      <c r="FE195" s="58"/>
      <c r="FF195" s="58"/>
      <c r="FG195" s="58"/>
      <c r="FH195" s="58"/>
      <c r="FI195" s="58"/>
      <c r="FJ195" s="58"/>
      <c r="FK195" s="58"/>
      <c r="FL195" s="58"/>
      <c r="FM195" s="58"/>
      <c r="FN195" s="58"/>
      <c r="FO195" s="58"/>
      <c r="FP195" s="58"/>
      <c r="FQ195" s="58"/>
      <c r="FR195" s="58"/>
      <c r="FS195" s="58"/>
      <c r="FT195" s="58"/>
      <c r="FU195" s="58"/>
      <c r="FV195" s="58"/>
      <c r="FW195" s="58"/>
      <c r="FX195" s="58"/>
      <c r="FY195" s="58"/>
      <c r="FZ195" s="58"/>
      <c r="GA195" s="58"/>
      <c r="GB195" s="58"/>
      <c r="GC195" s="58"/>
      <c r="GD195" s="58"/>
      <c r="GE195" s="58"/>
      <c r="GF195" s="58"/>
      <c r="GG195" s="58"/>
      <c r="GH195" s="58"/>
      <c r="GI195" s="58"/>
      <c r="GJ195" s="58"/>
      <c r="GK195" s="58"/>
      <c r="GL195" s="58"/>
      <c r="GM195" s="58"/>
      <c r="GN195" s="58"/>
      <c r="GO195" s="58"/>
      <c r="GP195" s="58"/>
      <c r="GQ195" s="58"/>
      <c r="GR195" s="58"/>
      <c r="GS195" s="58"/>
      <c r="GT195" s="58"/>
      <c r="GU195" s="58"/>
      <c r="GV195" s="58"/>
      <c r="GW195" s="58"/>
      <c r="GX195" s="58"/>
      <c r="GY195" s="58"/>
      <c r="GZ195" s="58"/>
      <c r="HA195" s="58"/>
      <c r="HB195" s="58"/>
      <c r="HC195" s="58"/>
      <c r="HD195" s="58"/>
      <c r="HE195" s="58"/>
      <c r="HF195" s="58"/>
      <c r="HG195" s="58"/>
      <c r="HH195" s="58"/>
      <c r="HI195" s="58"/>
      <c r="HJ195" s="58"/>
      <c r="HK195" s="58"/>
      <c r="HL195" s="58"/>
      <c r="HM195" s="58"/>
      <c r="HN195" s="58"/>
      <c r="HO195" s="58"/>
      <c r="HP195" s="58"/>
      <c r="HQ195" s="58"/>
      <c r="HR195" s="58"/>
      <c r="HS195" s="58"/>
      <c r="HT195" s="58"/>
      <c r="HU195" s="58"/>
      <c r="HV195" s="58"/>
      <c r="HW195" s="58"/>
      <c r="HX195" s="58"/>
      <c r="HY195" s="58"/>
      <c r="HZ195" s="58"/>
      <c r="IA195" s="58"/>
      <c r="IB195" s="58"/>
      <c r="IC195" s="58"/>
      <c r="ID195" s="58"/>
      <c r="IE195" s="58"/>
      <c r="IF195" s="58"/>
      <c r="IG195" s="58"/>
      <c r="IH195" s="58"/>
      <c r="II195" s="58"/>
      <c r="IJ195" s="58"/>
      <c r="IK195" s="58"/>
      <c r="IL195" s="58"/>
      <c r="IM195" s="58"/>
      <c r="IN195" s="58"/>
      <c r="IO195" s="58"/>
      <c r="IP195" s="58"/>
      <c r="IQ195" s="58"/>
      <c r="IR195" s="58"/>
      <c r="IS195" s="58"/>
      <c r="IT195" s="58"/>
      <c r="IU195" s="58"/>
      <c r="IV195" s="58"/>
      <c r="IW195" s="58"/>
      <c r="IX195" s="58"/>
      <c r="IY195" s="58"/>
      <c r="IZ195" s="58"/>
      <c r="JA195" s="58"/>
      <c r="JB195" s="58"/>
      <c r="JC195" s="58"/>
      <c r="JD195" s="58"/>
      <c r="JE195" s="58"/>
      <c r="JF195" s="58"/>
      <c r="JG195" s="58"/>
      <c r="JH195" s="58"/>
      <c r="JI195" s="58"/>
      <c r="JJ195" s="58"/>
      <c r="JK195" s="58"/>
      <c r="JL195" s="58"/>
      <c r="JM195" s="58"/>
      <c r="JN195" s="58"/>
      <c r="JO195" s="58"/>
      <c r="JP195" s="58"/>
      <c r="JQ195" s="58"/>
      <c r="JR195" s="58"/>
      <c r="JS195" s="58"/>
      <c r="JT195" s="58"/>
      <c r="JU195" s="58"/>
      <c r="JV195" s="58"/>
      <c r="JW195" s="58"/>
      <c r="JX195" s="58"/>
      <c r="JY195" s="58"/>
      <c r="JZ195" s="58"/>
      <c r="KA195" s="58"/>
      <c r="KB195" s="58"/>
    </row>
    <row r="196" spans="1:288" s="34" customFormat="1" ht="16.5" customHeight="1" thickBot="1" x14ac:dyDescent="0.25">
      <c r="A196" s="56"/>
      <c r="B196" s="530" t="s">
        <v>75</v>
      </c>
      <c r="C196" s="531"/>
      <c r="D196" s="532"/>
      <c r="E196" s="196"/>
      <c r="F196" s="197"/>
      <c r="G196" s="198"/>
      <c r="H196" s="197"/>
      <c r="I196" s="199"/>
      <c r="J196" s="184"/>
      <c r="K196" s="179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  <c r="AA196" s="200"/>
      <c r="AB196" s="200"/>
      <c r="AC196" s="58"/>
      <c r="AD196" s="36"/>
      <c r="AE196" s="36"/>
      <c r="AF196" s="36"/>
      <c r="AG196" s="36"/>
      <c r="AH196" s="36"/>
      <c r="AI196" s="36"/>
      <c r="AJ196" s="36"/>
      <c r="AK196" s="36"/>
      <c r="AL196" s="36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  <c r="CG196" s="58"/>
      <c r="CH196" s="58"/>
      <c r="CI196" s="58"/>
      <c r="CJ196" s="58"/>
      <c r="CK196" s="58"/>
      <c r="CL196" s="58"/>
      <c r="CM196" s="58"/>
      <c r="CN196" s="58"/>
      <c r="CO196" s="58"/>
      <c r="CP196" s="58"/>
      <c r="CQ196" s="58"/>
      <c r="CR196" s="58"/>
      <c r="CS196" s="58"/>
      <c r="CT196" s="58"/>
      <c r="CU196" s="58"/>
      <c r="CV196" s="58"/>
      <c r="CW196" s="58"/>
      <c r="CX196" s="58"/>
      <c r="CY196" s="58"/>
      <c r="CZ196" s="58"/>
      <c r="DA196" s="58"/>
      <c r="DB196" s="58"/>
      <c r="DC196" s="58"/>
      <c r="DD196" s="58"/>
      <c r="DE196" s="58"/>
      <c r="DF196" s="58"/>
      <c r="DG196" s="58"/>
      <c r="DH196" s="58"/>
      <c r="DI196" s="58"/>
      <c r="DJ196" s="58"/>
      <c r="DK196" s="58"/>
      <c r="DL196" s="58"/>
      <c r="DM196" s="58"/>
      <c r="DN196" s="58"/>
      <c r="DO196" s="58"/>
      <c r="DP196" s="58"/>
      <c r="DQ196" s="58"/>
      <c r="DR196" s="58"/>
      <c r="DS196" s="58"/>
      <c r="DT196" s="58"/>
      <c r="DU196" s="58"/>
      <c r="DV196" s="58"/>
      <c r="DW196" s="58"/>
      <c r="DX196" s="58"/>
      <c r="DY196" s="58"/>
      <c r="DZ196" s="58"/>
      <c r="EA196" s="58"/>
      <c r="EB196" s="58"/>
      <c r="EC196" s="58"/>
      <c r="ED196" s="58"/>
      <c r="EE196" s="58"/>
      <c r="EF196" s="58"/>
      <c r="EG196" s="58"/>
      <c r="EH196" s="58"/>
      <c r="EI196" s="58"/>
      <c r="EJ196" s="58"/>
      <c r="EK196" s="58"/>
      <c r="EL196" s="58"/>
      <c r="EM196" s="58"/>
      <c r="EN196" s="58"/>
      <c r="EO196" s="58"/>
      <c r="EP196" s="58"/>
      <c r="EQ196" s="58"/>
      <c r="ER196" s="58"/>
      <c r="ES196" s="58"/>
      <c r="ET196" s="58"/>
      <c r="EU196" s="58"/>
      <c r="EV196" s="58"/>
      <c r="EW196" s="58"/>
      <c r="EX196" s="58"/>
      <c r="EY196" s="58"/>
      <c r="EZ196" s="58"/>
      <c r="FA196" s="58"/>
      <c r="FB196" s="58"/>
      <c r="FC196" s="58"/>
      <c r="FD196" s="58"/>
      <c r="FE196" s="58"/>
      <c r="FF196" s="58"/>
      <c r="FG196" s="58"/>
      <c r="FH196" s="58"/>
      <c r="FI196" s="58"/>
      <c r="FJ196" s="58"/>
      <c r="FK196" s="58"/>
      <c r="FL196" s="58"/>
      <c r="FM196" s="58"/>
      <c r="FN196" s="58"/>
      <c r="FO196" s="58"/>
      <c r="FP196" s="58"/>
      <c r="FQ196" s="58"/>
      <c r="FR196" s="58"/>
      <c r="FS196" s="58"/>
      <c r="FT196" s="58"/>
      <c r="FU196" s="58"/>
      <c r="FV196" s="58"/>
      <c r="FW196" s="58"/>
      <c r="FX196" s="58"/>
      <c r="FY196" s="58"/>
      <c r="FZ196" s="58"/>
      <c r="GA196" s="58"/>
      <c r="GB196" s="58"/>
      <c r="GC196" s="58"/>
      <c r="GD196" s="58"/>
      <c r="GE196" s="58"/>
      <c r="GF196" s="58"/>
      <c r="GG196" s="58"/>
      <c r="GH196" s="58"/>
      <c r="GI196" s="58"/>
      <c r="GJ196" s="58"/>
      <c r="GK196" s="58"/>
      <c r="GL196" s="58"/>
      <c r="GM196" s="58"/>
      <c r="GN196" s="58"/>
      <c r="GO196" s="58"/>
      <c r="GP196" s="58"/>
      <c r="GQ196" s="58"/>
      <c r="GR196" s="58"/>
      <c r="GS196" s="58"/>
      <c r="GT196" s="58"/>
      <c r="GU196" s="58"/>
      <c r="GV196" s="58"/>
      <c r="GW196" s="58"/>
      <c r="GX196" s="58"/>
      <c r="GY196" s="58"/>
      <c r="GZ196" s="58"/>
      <c r="HA196" s="58"/>
      <c r="HB196" s="58"/>
      <c r="HC196" s="58"/>
      <c r="HD196" s="58"/>
      <c r="HE196" s="58"/>
      <c r="HF196" s="58"/>
      <c r="HG196" s="58"/>
      <c r="HH196" s="58"/>
      <c r="HI196" s="58"/>
      <c r="HJ196" s="58"/>
      <c r="HK196" s="58"/>
      <c r="HL196" s="58"/>
      <c r="HM196" s="58"/>
      <c r="HN196" s="58"/>
      <c r="HO196" s="58"/>
      <c r="HP196" s="58"/>
      <c r="HQ196" s="58"/>
      <c r="HR196" s="58"/>
      <c r="HS196" s="58"/>
      <c r="HT196" s="58"/>
      <c r="HU196" s="58"/>
      <c r="HV196" s="58"/>
      <c r="HW196" s="58"/>
      <c r="HX196" s="58"/>
      <c r="HY196" s="58"/>
      <c r="HZ196" s="58"/>
      <c r="IA196" s="58"/>
      <c r="IB196" s="58"/>
      <c r="IC196" s="58"/>
      <c r="ID196" s="58"/>
      <c r="IE196" s="58"/>
      <c r="IF196" s="58"/>
      <c r="IG196" s="58"/>
      <c r="IH196" s="58"/>
      <c r="II196" s="58"/>
      <c r="IJ196" s="58"/>
      <c r="IK196" s="58"/>
      <c r="IL196" s="58"/>
      <c r="IM196" s="58"/>
      <c r="IN196" s="58"/>
      <c r="IO196" s="58"/>
      <c r="IP196" s="58"/>
      <c r="IQ196" s="58"/>
      <c r="IR196" s="58"/>
      <c r="IS196" s="58"/>
      <c r="IT196" s="58"/>
      <c r="IU196" s="58"/>
      <c r="IV196" s="58"/>
      <c r="IW196" s="58"/>
      <c r="IX196" s="58"/>
      <c r="IY196" s="58"/>
      <c r="IZ196" s="58"/>
      <c r="JA196" s="58"/>
      <c r="JB196" s="58"/>
      <c r="JC196" s="58"/>
      <c r="JD196" s="58"/>
      <c r="JE196" s="58"/>
      <c r="JF196" s="58"/>
      <c r="JG196" s="58"/>
      <c r="JH196" s="58"/>
      <c r="JI196" s="58"/>
      <c r="JJ196" s="58"/>
      <c r="JK196" s="58"/>
      <c r="JL196" s="58"/>
      <c r="JM196" s="58"/>
      <c r="JN196" s="58"/>
      <c r="JO196" s="58"/>
      <c r="JP196" s="58"/>
      <c r="JQ196" s="58"/>
      <c r="JR196" s="58"/>
      <c r="JS196" s="58"/>
      <c r="JT196" s="58"/>
      <c r="JU196" s="58"/>
      <c r="JV196" s="58"/>
      <c r="JW196" s="58"/>
      <c r="JX196" s="58"/>
      <c r="JY196" s="58"/>
      <c r="JZ196" s="58"/>
      <c r="KA196" s="58"/>
      <c r="KB196" s="58"/>
    </row>
    <row r="197" spans="1:288" s="34" customFormat="1" ht="12.6" customHeight="1" x14ac:dyDescent="0.2">
      <c r="A197" s="56"/>
      <c r="B197" s="524" t="s">
        <v>8</v>
      </c>
      <c r="C197" s="525"/>
      <c r="D197" s="526"/>
      <c r="E197" s="201">
        <f>'7990NTP-P'!C65</f>
        <v>0</v>
      </c>
      <c r="F197" s="202">
        <f>+C168</f>
        <v>0</v>
      </c>
      <c r="G197" s="203"/>
      <c r="H197" s="202">
        <f t="shared" ref="H197:H203" si="6">F197</f>
        <v>0</v>
      </c>
      <c r="I197" s="204"/>
      <c r="J197" s="191"/>
      <c r="K197" s="179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58"/>
      <c r="AD197" s="36"/>
      <c r="AE197" s="36"/>
      <c r="AF197" s="36"/>
      <c r="AG197" s="36"/>
      <c r="AH197" s="36"/>
      <c r="AI197" s="36"/>
      <c r="AJ197" s="36"/>
      <c r="AK197" s="36"/>
      <c r="AL197" s="36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  <c r="CG197" s="58"/>
      <c r="CH197" s="58"/>
      <c r="CI197" s="58"/>
      <c r="CJ197" s="58"/>
      <c r="CK197" s="58"/>
      <c r="CL197" s="58"/>
      <c r="CM197" s="58"/>
      <c r="CN197" s="58"/>
      <c r="CO197" s="58"/>
      <c r="CP197" s="58"/>
      <c r="CQ197" s="58"/>
      <c r="CR197" s="58"/>
      <c r="CS197" s="58"/>
      <c r="CT197" s="58"/>
      <c r="CU197" s="58"/>
      <c r="CV197" s="58"/>
      <c r="CW197" s="58"/>
      <c r="CX197" s="58"/>
      <c r="CY197" s="58"/>
      <c r="CZ197" s="58"/>
      <c r="DA197" s="58"/>
      <c r="DB197" s="58"/>
      <c r="DC197" s="58"/>
      <c r="DD197" s="58"/>
      <c r="DE197" s="58"/>
      <c r="DF197" s="58"/>
      <c r="DG197" s="58"/>
      <c r="DH197" s="58"/>
      <c r="DI197" s="58"/>
      <c r="DJ197" s="58"/>
      <c r="DK197" s="58"/>
      <c r="DL197" s="58"/>
      <c r="DM197" s="58"/>
      <c r="DN197" s="58"/>
      <c r="DO197" s="58"/>
      <c r="DP197" s="58"/>
      <c r="DQ197" s="58"/>
      <c r="DR197" s="58"/>
      <c r="DS197" s="58"/>
      <c r="DT197" s="58"/>
      <c r="DU197" s="58"/>
      <c r="DV197" s="58"/>
      <c r="DW197" s="58"/>
      <c r="DX197" s="58"/>
      <c r="DY197" s="58"/>
      <c r="DZ197" s="58"/>
      <c r="EA197" s="58"/>
      <c r="EB197" s="58"/>
      <c r="EC197" s="58"/>
      <c r="ED197" s="58"/>
      <c r="EE197" s="58"/>
      <c r="EF197" s="58"/>
      <c r="EG197" s="58"/>
      <c r="EH197" s="58"/>
      <c r="EI197" s="58"/>
      <c r="EJ197" s="58"/>
      <c r="EK197" s="58"/>
      <c r="EL197" s="58"/>
      <c r="EM197" s="58"/>
      <c r="EN197" s="58"/>
      <c r="EO197" s="58"/>
      <c r="EP197" s="58"/>
      <c r="EQ197" s="58"/>
      <c r="ER197" s="58"/>
      <c r="ES197" s="58"/>
      <c r="ET197" s="58"/>
      <c r="EU197" s="58"/>
      <c r="EV197" s="58"/>
      <c r="EW197" s="58"/>
      <c r="EX197" s="58"/>
      <c r="EY197" s="58"/>
      <c r="EZ197" s="58"/>
      <c r="FA197" s="58"/>
      <c r="FB197" s="58"/>
      <c r="FC197" s="58"/>
      <c r="FD197" s="58"/>
      <c r="FE197" s="58"/>
      <c r="FF197" s="58"/>
      <c r="FG197" s="58"/>
      <c r="FH197" s="58"/>
      <c r="FI197" s="58"/>
      <c r="FJ197" s="58"/>
      <c r="FK197" s="58"/>
      <c r="FL197" s="58"/>
      <c r="FM197" s="58"/>
      <c r="FN197" s="58"/>
      <c r="FO197" s="58"/>
      <c r="FP197" s="58"/>
      <c r="FQ197" s="58"/>
      <c r="FR197" s="58"/>
      <c r="FS197" s="58"/>
      <c r="FT197" s="58"/>
      <c r="FU197" s="58"/>
      <c r="FV197" s="58"/>
      <c r="FW197" s="58"/>
      <c r="FX197" s="58"/>
      <c r="FY197" s="58"/>
      <c r="FZ197" s="58"/>
      <c r="GA197" s="58"/>
      <c r="GB197" s="58"/>
      <c r="GC197" s="58"/>
      <c r="GD197" s="58"/>
      <c r="GE197" s="58"/>
      <c r="GF197" s="58"/>
      <c r="GG197" s="58"/>
      <c r="GH197" s="58"/>
      <c r="GI197" s="58"/>
      <c r="GJ197" s="58"/>
      <c r="GK197" s="58"/>
      <c r="GL197" s="58"/>
      <c r="GM197" s="58"/>
      <c r="GN197" s="58"/>
      <c r="GO197" s="58"/>
      <c r="GP197" s="58"/>
      <c r="GQ197" s="58"/>
      <c r="GR197" s="58"/>
      <c r="GS197" s="58"/>
      <c r="GT197" s="58"/>
      <c r="GU197" s="58"/>
      <c r="GV197" s="58"/>
      <c r="GW197" s="58"/>
      <c r="GX197" s="58"/>
      <c r="GY197" s="58"/>
      <c r="GZ197" s="58"/>
      <c r="HA197" s="58"/>
      <c r="HB197" s="58"/>
      <c r="HC197" s="58"/>
      <c r="HD197" s="58"/>
      <c r="HE197" s="58"/>
      <c r="HF197" s="58"/>
      <c r="HG197" s="58"/>
      <c r="HH197" s="58"/>
      <c r="HI197" s="58"/>
      <c r="HJ197" s="58"/>
      <c r="HK197" s="58"/>
      <c r="HL197" s="58"/>
      <c r="HM197" s="58"/>
      <c r="HN197" s="58"/>
      <c r="HO197" s="58"/>
      <c r="HP197" s="58"/>
      <c r="HQ197" s="58"/>
      <c r="HR197" s="58"/>
      <c r="HS197" s="58"/>
      <c r="HT197" s="58"/>
      <c r="HU197" s="58"/>
      <c r="HV197" s="58"/>
      <c r="HW197" s="58"/>
      <c r="HX197" s="58"/>
      <c r="HY197" s="58"/>
      <c r="HZ197" s="58"/>
      <c r="IA197" s="58"/>
      <c r="IB197" s="58"/>
      <c r="IC197" s="58"/>
      <c r="ID197" s="58"/>
      <c r="IE197" s="58"/>
      <c r="IF197" s="58"/>
      <c r="IG197" s="58"/>
      <c r="IH197" s="58"/>
      <c r="II197" s="58"/>
      <c r="IJ197" s="58"/>
      <c r="IK197" s="58"/>
      <c r="IL197" s="58"/>
      <c r="IM197" s="58"/>
      <c r="IN197" s="58"/>
      <c r="IO197" s="58"/>
      <c r="IP197" s="58"/>
      <c r="IQ197" s="58"/>
      <c r="IR197" s="58"/>
      <c r="IS197" s="58"/>
      <c r="IT197" s="58"/>
      <c r="IU197" s="58"/>
      <c r="IV197" s="58"/>
      <c r="IW197" s="58"/>
      <c r="IX197" s="58"/>
      <c r="IY197" s="58"/>
      <c r="IZ197" s="58"/>
      <c r="JA197" s="58"/>
      <c r="JB197" s="58"/>
      <c r="JC197" s="58"/>
      <c r="JD197" s="58"/>
      <c r="JE197" s="58"/>
      <c r="JF197" s="58"/>
      <c r="JG197" s="58"/>
      <c r="JH197" s="58"/>
      <c r="JI197" s="58"/>
      <c r="JJ197" s="58"/>
      <c r="JK197" s="58"/>
      <c r="JL197" s="58"/>
      <c r="JM197" s="58"/>
      <c r="JN197" s="58"/>
      <c r="JO197" s="58"/>
      <c r="JP197" s="58"/>
      <c r="JQ197" s="58"/>
      <c r="JR197" s="58"/>
      <c r="JS197" s="58"/>
      <c r="JT197" s="58"/>
      <c r="JU197" s="58"/>
      <c r="JV197" s="58"/>
      <c r="JW197" s="58"/>
      <c r="JX197" s="58"/>
      <c r="JY197" s="58"/>
      <c r="JZ197" s="58"/>
      <c r="KA197" s="58"/>
      <c r="KB197" s="58"/>
    </row>
    <row r="198" spans="1:288" s="34" customFormat="1" ht="12.6" customHeight="1" x14ac:dyDescent="0.2">
      <c r="A198" s="56"/>
      <c r="B198" s="524" t="s">
        <v>9</v>
      </c>
      <c r="C198" s="525"/>
      <c r="D198" s="526"/>
      <c r="E198" s="114">
        <f>'7990NTP-P'!C66</f>
        <v>0</v>
      </c>
      <c r="F198" s="205">
        <f>+G168</f>
        <v>0</v>
      </c>
      <c r="G198" s="204"/>
      <c r="H198" s="205">
        <f t="shared" si="6"/>
        <v>0</v>
      </c>
      <c r="I198" s="204"/>
      <c r="J198" s="191"/>
      <c r="K198" s="179"/>
      <c r="AC198" s="58"/>
      <c r="AD198" s="36"/>
      <c r="AE198" s="36"/>
      <c r="AF198" s="36"/>
      <c r="AG198" s="36"/>
      <c r="AH198" s="36"/>
      <c r="AI198" s="36"/>
      <c r="AJ198" s="36"/>
      <c r="AK198" s="36"/>
      <c r="AL198" s="36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  <c r="CG198" s="58"/>
      <c r="CH198" s="58"/>
      <c r="CI198" s="58"/>
      <c r="CJ198" s="58"/>
      <c r="CK198" s="58"/>
      <c r="CL198" s="58"/>
      <c r="CM198" s="58"/>
      <c r="CN198" s="58"/>
      <c r="CO198" s="58"/>
      <c r="CP198" s="58"/>
      <c r="CQ198" s="58"/>
      <c r="CR198" s="58"/>
      <c r="CS198" s="58"/>
      <c r="CT198" s="58"/>
      <c r="CU198" s="58"/>
      <c r="CV198" s="58"/>
      <c r="CW198" s="58"/>
      <c r="CX198" s="58"/>
      <c r="CY198" s="58"/>
      <c r="CZ198" s="58"/>
      <c r="DA198" s="58"/>
      <c r="DB198" s="58"/>
      <c r="DC198" s="58"/>
      <c r="DD198" s="58"/>
      <c r="DE198" s="58"/>
      <c r="DF198" s="58"/>
      <c r="DG198" s="58"/>
      <c r="DH198" s="58"/>
      <c r="DI198" s="58"/>
      <c r="DJ198" s="58"/>
      <c r="DK198" s="58"/>
      <c r="DL198" s="58"/>
      <c r="DM198" s="58"/>
      <c r="DN198" s="58"/>
      <c r="DO198" s="58"/>
      <c r="DP198" s="58"/>
      <c r="DQ198" s="58"/>
      <c r="DR198" s="58"/>
      <c r="DS198" s="58"/>
      <c r="DT198" s="58"/>
      <c r="DU198" s="58"/>
      <c r="DV198" s="58"/>
      <c r="DW198" s="58"/>
      <c r="DX198" s="58"/>
      <c r="DY198" s="58"/>
      <c r="DZ198" s="58"/>
      <c r="EA198" s="58"/>
      <c r="EB198" s="58"/>
      <c r="EC198" s="58"/>
      <c r="ED198" s="58"/>
      <c r="EE198" s="58"/>
      <c r="EF198" s="58"/>
      <c r="EG198" s="58"/>
      <c r="EH198" s="58"/>
      <c r="EI198" s="58"/>
      <c r="EJ198" s="58"/>
      <c r="EK198" s="58"/>
      <c r="EL198" s="58"/>
      <c r="EM198" s="58"/>
      <c r="EN198" s="58"/>
      <c r="EO198" s="58"/>
      <c r="EP198" s="58"/>
      <c r="EQ198" s="58"/>
      <c r="ER198" s="58"/>
      <c r="ES198" s="58"/>
      <c r="ET198" s="58"/>
      <c r="EU198" s="58"/>
      <c r="EV198" s="58"/>
      <c r="EW198" s="58"/>
      <c r="EX198" s="58"/>
      <c r="EY198" s="58"/>
      <c r="EZ198" s="58"/>
      <c r="FA198" s="58"/>
      <c r="FB198" s="58"/>
      <c r="FC198" s="58"/>
      <c r="FD198" s="58"/>
      <c r="FE198" s="58"/>
      <c r="FF198" s="58"/>
      <c r="FG198" s="58"/>
      <c r="FH198" s="58"/>
      <c r="FI198" s="58"/>
      <c r="FJ198" s="58"/>
      <c r="FK198" s="58"/>
      <c r="FL198" s="58"/>
      <c r="FM198" s="58"/>
      <c r="FN198" s="58"/>
      <c r="FO198" s="58"/>
      <c r="FP198" s="58"/>
      <c r="FQ198" s="58"/>
      <c r="FR198" s="58"/>
      <c r="FS198" s="58"/>
      <c r="FT198" s="58"/>
      <c r="FU198" s="58"/>
      <c r="FV198" s="58"/>
      <c r="FW198" s="58"/>
      <c r="FX198" s="58"/>
      <c r="FY198" s="58"/>
      <c r="FZ198" s="58"/>
      <c r="GA198" s="58"/>
      <c r="GB198" s="58"/>
      <c r="GC198" s="58"/>
      <c r="GD198" s="58"/>
      <c r="GE198" s="58"/>
      <c r="GF198" s="58"/>
      <c r="GG198" s="58"/>
      <c r="GH198" s="58"/>
      <c r="GI198" s="58"/>
      <c r="GJ198" s="58"/>
      <c r="GK198" s="58"/>
      <c r="GL198" s="58"/>
      <c r="GM198" s="58"/>
      <c r="GN198" s="58"/>
      <c r="GO198" s="58"/>
      <c r="GP198" s="58"/>
      <c r="GQ198" s="58"/>
      <c r="GR198" s="58"/>
      <c r="GS198" s="58"/>
      <c r="GT198" s="58"/>
      <c r="GU198" s="58"/>
      <c r="GV198" s="58"/>
      <c r="GW198" s="58"/>
      <c r="GX198" s="58"/>
      <c r="GY198" s="58"/>
      <c r="GZ198" s="58"/>
      <c r="HA198" s="58"/>
      <c r="HB198" s="58"/>
      <c r="HC198" s="58"/>
      <c r="HD198" s="58"/>
      <c r="HE198" s="58"/>
      <c r="HF198" s="58"/>
      <c r="HG198" s="58"/>
      <c r="HH198" s="58"/>
      <c r="HI198" s="58"/>
      <c r="HJ198" s="58"/>
      <c r="HK198" s="58"/>
      <c r="HL198" s="58"/>
      <c r="HM198" s="58"/>
      <c r="HN198" s="58"/>
      <c r="HO198" s="58"/>
      <c r="HP198" s="58"/>
      <c r="HQ198" s="58"/>
      <c r="HR198" s="58"/>
      <c r="HS198" s="58"/>
      <c r="HT198" s="58"/>
      <c r="HU198" s="58"/>
      <c r="HV198" s="58"/>
      <c r="HW198" s="58"/>
      <c r="HX198" s="58"/>
      <c r="HY198" s="58"/>
      <c r="HZ198" s="58"/>
      <c r="IA198" s="58"/>
      <c r="IB198" s="58"/>
      <c r="IC198" s="58"/>
      <c r="ID198" s="58"/>
      <c r="IE198" s="58"/>
      <c r="IF198" s="58"/>
      <c r="IG198" s="58"/>
      <c r="IH198" s="58"/>
      <c r="II198" s="58"/>
      <c r="IJ198" s="58"/>
      <c r="IK198" s="58"/>
      <c r="IL198" s="58"/>
      <c r="IM198" s="58"/>
      <c r="IN198" s="58"/>
      <c r="IO198" s="58"/>
      <c r="IP198" s="58"/>
      <c r="IQ198" s="58"/>
      <c r="IR198" s="58"/>
      <c r="IS198" s="58"/>
      <c r="IT198" s="58"/>
      <c r="IU198" s="58"/>
      <c r="IV198" s="58"/>
      <c r="IW198" s="58"/>
      <c r="IX198" s="58"/>
      <c r="IY198" s="58"/>
      <c r="IZ198" s="58"/>
      <c r="JA198" s="58"/>
      <c r="JB198" s="58"/>
      <c r="JC198" s="58"/>
      <c r="JD198" s="58"/>
      <c r="JE198" s="58"/>
      <c r="JF198" s="58"/>
      <c r="JG198" s="58"/>
      <c r="JH198" s="58"/>
      <c r="JI198" s="58"/>
      <c r="JJ198" s="58"/>
      <c r="JK198" s="58"/>
      <c r="JL198" s="58"/>
      <c r="JM198" s="58"/>
      <c r="JN198" s="58"/>
      <c r="JO198" s="58"/>
      <c r="JP198" s="58"/>
      <c r="JQ198" s="58"/>
      <c r="JR198" s="58"/>
      <c r="JS198" s="58"/>
      <c r="JT198" s="58"/>
      <c r="JU198" s="58"/>
      <c r="JV198" s="58"/>
      <c r="JW198" s="58"/>
      <c r="JX198" s="58"/>
      <c r="JY198" s="58"/>
      <c r="JZ198" s="58"/>
      <c r="KA198" s="58"/>
      <c r="KB198" s="58"/>
    </row>
    <row r="199" spans="1:288" s="34" customFormat="1" ht="12.6" customHeight="1" x14ac:dyDescent="0.2">
      <c r="A199" s="56"/>
      <c r="B199" s="524" t="s">
        <v>10</v>
      </c>
      <c r="C199" s="525"/>
      <c r="D199" s="526"/>
      <c r="E199" s="206">
        <f>'7990NTP-P'!C67</f>
        <v>0</v>
      </c>
      <c r="F199" s="207">
        <f>+K168</f>
        <v>0</v>
      </c>
      <c r="G199" s="204"/>
      <c r="H199" s="207">
        <f t="shared" si="6"/>
        <v>0</v>
      </c>
      <c r="I199" s="204"/>
      <c r="J199" s="191"/>
      <c r="K199" s="179"/>
      <c r="AC199" s="58"/>
      <c r="AD199" s="36"/>
      <c r="AE199" s="36"/>
      <c r="AF199" s="36"/>
      <c r="AG199" s="36"/>
      <c r="AH199" s="36"/>
      <c r="AI199" s="36"/>
      <c r="AJ199" s="36"/>
      <c r="AK199" s="36"/>
      <c r="AL199" s="36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8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  <c r="CG199" s="58"/>
      <c r="CH199" s="58"/>
      <c r="CI199" s="58"/>
      <c r="CJ199" s="58"/>
      <c r="CK199" s="58"/>
      <c r="CL199" s="58"/>
      <c r="CM199" s="58"/>
      <c r="CN199" s="58"/>
      <c r="CO199" s="58"/>
      <c r="CP199" s="58"/>
      <c r="CQ199" s="58"/>
      <c r="CR199" s="58"/>
      <c r="CS199" s="58"/>
      <c r="CT199" s="58"/>
      <c r="CU199" s="58"/>
      <c r="CV199" s="58"/>
      <c r="CW199" s="58"/>
      <c r="CX199" s="58"/>
      <c r="CY199" s="58"/>
      <c r="CZ199" s="58"/>
      <c r="DA199" s="58"/>
      <c r="DB199" s="58"/>
      <c r="DC199" s="58"/>
      <c r="DD199" s="58"/>
      <c r="DE199" s="58"/>
      <c r="DF199" s="58"/>
      <c r="DG199" s="58"/>
      <c r="DH199" s="58"/>
      <c r="DI199" s="58"/>
      <c r="DJ199" s="58"/>
      <c r="DK199" s="58"/>
      <c r="DL199" s="58"/>
      <c r="DM199" s="58"/>
      <c r="DN199" s="58"/>
      <c r="DO199" s="58"/>
      <c r="DP199" s="58"/>
      <c r="DQ199" s="58"/>
      <c r="DR199" s="58"/>
      <c r="DS199" s="58"/>
      <c r="DT199" s="58"/>
      <c r="DU199" s="58"/>
      <c r="DV199" s="58"/>
      <c r="DW199" s="58"/>
      <c r="DX199" s="58"/>
      <c r="DY199" s="58"/>
      <c r="DZ199" s="58"/>
      <c r="EA199" s="58"/>
      <c r="EB199" s="58"/>
      <c r="EC199" s="58"/>
      <c r="ED199" s="58"/>
      <c r="EE199" s="58"/>
      <c r="EF199" s="58"/>
      <c r="EG199" s="58"/>
      <c r="EH199" s="58"/>
      <c r="EI199" s="58"/>
      <c r="EJ199" s="58"/>
      <c r="EK199" s="58"/>
      <c r="EL199" s="58"/>
      <c r="EM199" s="58"/>
      <c r="EN199" s="58"/>
      <c r="EO199" s="58"/>
      <c r="EP199" s="58"/>
      <c r="EQ199" s="58"/>
      <c r="ER199" s="58"/>
      <c r="ES199" s="58"/>
      <c r="ET199" s="58"/>
      <c r="EU199" s="58"/>
      <c r="EV199" s="58"/>
      <c r="EW199" s="58"/>
      <c r="EX199" s="58"/>
      <c r="EY199" s="58"/>
      <c r="EZ199" s="58"/>
      <c r="FA199" s="58"/>
      <c r="FB199" s="58"/>
      <c r="FC199" s="58"/>
      <c r="FD199" s="58"/>
      <c r="FE199" s="58"/>
      <c r="FF199" s="58"/>
      <c r="FG199" s="58"/>
      <c r="FH199" s="58"/>
      <c r="FI199" s="58"/>
      <c r="FJ199" s="58"/>
      <c r="FK199" s="58"/>
      <c r="FL199" s="58"/>
      <c r="FM199" s="58"/>
      <c r="FN199" s="58"/>
      <c r="FO199" s="58"/>
      <c r="FP199" s="58"/>
      <c r="FQ199" s="58"/>
      <c r="FR199" s="58"/>
      <c r="FS199" s="58"/>
      <c r="FT199" s="58"/>
      <c r="FU199" s="58"/>
      <c r="FV199" s="58"/>
      <c r="FW199" s="58"/>
      <c r="FX199" s="58"/>
      <c r="FY199" s="58"/>
      <c r="FZ199" s="58"/>
      <c r="GA199" s="58"/>
      <c r="GB199" s="58"/>
      <c r="GC199" s="58"/>
      <c r="GD199" s="58"/>
      <c r="GE199" s="58"/>
      <c r="GF199" s="58"/>
      <c r="GG199" s="58"/>
      <c r="GH199" s="58"/>
      <c r="GI199" s="58"/>
      <c r="GJ199" s="58"/>
      <c r="GK199" s="58"/>
      <c r="GL199" s="58"/>
      <c r="GM199" s="58"/>
      <c r="GN199" s="58"/>
      <c r="GO199" s="58"/>
      <c r="GP199" s="58"/>
      <c r="GQ199" s="58"/>
      <c r="GR199" s="58"/>
      <c r="GS199" s="58"/>
      <c r="GT199" s="58"/>
      <c r="GU199" s="58"/>
      <c r="GV199" s="58"/>
      <c r="GW199" s="58"/>
      <c r="GX199" s="58"/>
      <c r="GY199" s="58"/>
      <c r="GZ199" s="58"/>
      <c r="HA199" s="58"/>
      <c r="HB199" s="58"/>
      <c r="HC199" s="58"/>
      <c r="HD199" s="58"/>
      <c r="HE199" s="58"/>
      <c r="HF199" s="58"/>
      <c r="HG199" s="58"/>
      <c r="HH199" s="58"/>
      <c r="HI199" s="58"/>
      <c r="HJ199" s="58"/>
      <c r="HK199" s="58"/>
      <c r="HL199" s="58"/>
      <c r="HM199" s="58"/>
      <c r="HN199" s="58"/>
      <c r="HO199" s="58"/>
      <c r="HP199" s="58"/>
      <c r="HQ199" s="58"/>
      <c r="HR199" s="58"/>
      <c r="HS199" s="58"/>
      <c r="HT199" s="58"/>
      <c r="HU199" s="58"/>
      <c r="HV199" s="58"/>
      <c r="HW199" s="58"/>
      <c r="HX199" s="58"/>
      <c r="HY199" s="58"/>
      <c r="HZ199" s="58"/>
      <c r="IA199" s="58"/>
      <c r="IB199" s="58"/>
      <c r="IC199" s="58"/>
      <c r="ID199" s="58"/>
      <c r="IE199" s="58"/>
      <c r="IF199" s="58"/>
      <c r="IG199" s="58"/>
      <c r="IH199" s="58"/>
      <c r="II199" s="58"/>
      <c r="IJ199" s="58"/>
      <c r="IK199" s="58"/>
      <c r="IL199" s="58"/>
      <c r="IM199" s="58"/>
      <c r="IN199" s="58"/>
      <c r="IO199" s="58"/>
      <c r="IP199" s="58"/>
      <c r="IQ199" s="58"/>
      <c r="IR199" s="58"/>
      <c r="IS199" s="58"/>
      <c r="IT199" s="58"/>
      <c r="IU199" s="58"/>
      <c r="IV199" s="58"/>
      <c r="IW199" s="58"/>
      <c r="IX199" s="58"/>
      <c r="IY199" s="58"/>
      <c r="IZ199" s="58"/>
      <c r="JA199" s="58"/>
      <c r="JB199" s="58"/>
      <c r="JC199" s="58"/>
      <c r="JD199" s="58"/>
      <c r="JE199" s="58"/>
      <c r="JF199" s="58"/>
      <c r="JG199" s="58"/>
      <c r="JH199" s="58"/>
      <c r="JI199" s="58"/>
      <c r="JJ199" s="58"/>
      <c r="JK199" s="58"/>
      <c r="JL199" s="58"/>
      <c r="JM199" s="58"/>
      <c r="JN199" s="58"/>
      <c r="JO199" s="58"/>
      <c r="JP199" s="58"/>
      <c r="JQ199" s="58"/>
      <c r="JR199" s="58"/>
      <c r="JS199" s="58"/>
      <c r="JT199" s="58"/>
      <c r="JU199" s="58"/>
      <c r="JV199" s="58"/>
      <c r="JW199" s="58"/>
      <c r="JX199" s="58"/>
      <c r="JY199" s="58"/>
      <c r="JZ199" s="58"/>
      <c r="KA199" s="58"/>
      <c r="KB199" s="58"/>
    </row>
    <row r="200" spans="1:288" s="34" customFormat="1" ht="12.6" customHeight="1" x14ac:dyDescent="0.2">
      <c r="A200" s="56"/>
      <c r="B200" s="527" t="s">
        <v>242</v>
      </c>
      <c r="C200" s="528"/>
      <c r="D200" s="529"/>
      <c r="E200" s="206">
        <f>'7990NTP-P'!C68</f>
        <v>0</v>
      </c>
      <c r="F200" s="207">
        <f>O168</f>
        <v>0</v>
      </c>
      <c r="G200" s="204"/>
      <c r="H200" s="207">
        <f t="shared" si="6"/>
        <v>0</v>
      </c>
      <c r="I200" s="208"/>
      <c r="J200" s="191"/>
      <c r="K200" s="179"/>
      <c r="AC200" s="58"/>
      <c r="AD200" s="36"/>
      <c r="AE200" s="36"/>
      <c r="AF200" s="36"/>
      <c r="AG200" s="36"/>
      <c r="AH200" s="36"/>
      <c r="AI200" s="36"/>
      <c r="AJ200" s="36"/>
      <c r="AK200" s="36"/>
      <c r="AL200" s="36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8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  <c r="CG200" s="58"/>
      <c r="CH200" s="58"/>
      <c r="CI200" s="58"/>
      <c r="CJ200" s="58"/>
      <c r="CK200" s="58"/>
      <c r="CL200" s="58"/>
      <c r="CM200" s="58"/>
      <c r="CN200" s="58"/>
      <c r="CO200" s="58"/>
      <c r="CP200" s="58"/>
      <c r="CQ200" s="58"/>
      <c r="CR200" s="58"/>
      <c r="CS200" s="58"/>
      <c r="CT200" s="58"/>
      <c r="CU200" s="58"/>
      <c r="CV200" s="58"/>
      <c r="CW200" s="58"/>
      <c r="CX200" s="58"/>
      <c r="CY200" s="58"/>
      <c r="CZ200" s="58"/>
      <c r="DA200" s="58"/>
      <c r="DB200" s="58"/>
      <c r="DC200" s="58"/>
      <c r="DD200" s="58"/>
      <c r="DE200" s="58"/>
      <c r="DF200" s="58"/>
      <c r="DG200" s="58"/>
      <c r="DH200" s="58"/>
      <c r="DI200" s="58"/>
      <c r="DJ200" s="58"/>
      <c r="DK200" s="58"/>
      <c r="DL200" s="58"/>
      <c r="DM200" s="58"/>
      <c r="DN200" s="58"/>
      <c r="DO200" s="58"/>
      <c r="DP200" s="58"/>
      <c r="DQ200" s="58"/>
      <c r="DR200" s="58"/>
      <c r="DS200" s="58"/>
      <c r="DT200" s="58"/>
      <c r="DU200" s="58"/>
      <c r="DV200" s="58"/>
      <c r="DW200" s="58"/>
      <c r="DX200" s="58"/>
      <c r="DY200" s="58"/>
      <c r="DZ200" s="58"/>
      <c r="EA200" s="58"/>
      <c r="EB200" s="58"/>
      <c r="EC200" s="58"/>
      <c r="ED200" s="58"/>
      <c r="EE200" s="58"/>
      <c r="EF200" s="58"/>
      <c r="EG200" s="58"/>
      <c r="EH200" s="58"/>
      <c r="EI200" s="58"/>
      <c r="EJ200" s="58"/>
      <c r="EK200" s="58"/>
      <c r="EL200" s="58"/>
      <c r="EM200" s="58"/>
      <c r="EN200" s="58"/>
      <c r="EO200" s="58"/>
      <c r="EP200" s="58"/>
      <c r="EQ200" s="58"/>
      <c r="ER200" s="58"/>
      <c r="ES200" s="58"/>
      <c r="ET200" s="58"/>
      <c r="EU200" s="58"/>
      <c r="EV200" s="58"/>
      <c r="EW200" s="58"/>
      <c r="EX200" s="58"/>
      <c r="EY200" s="58"/>
      <c r="EZ200" s="58"/>
      <c r="FA200" s="58"/>
      <c r="FB200" s="58"/>
      <c r="FC200" s="58"/>
      <c r="FD200" s="58"/>
      <c r="FE200" s="58"/>
      <c r="FF200" s="58"/>
      <c r="FG200" s="58"/>
      <c r="FH200" s="58"/>
      <c r="FI200" s="58"/>
      <c r="FJ200" s="58"/>
      <c r="FK200" s="58"/>
      <c r="FL200" s="58"/>
      <c r="FM200" s="58"/>
      <c r="FN200" s="58"/>
      <c r="FO200" s="58"/>
      <c r="FP200" s="58"/>
      <c r="FQ200" s="58"/>
      <c r="FR200" s="58"/>
      <c r="FS200" s="58"/>
      <c r="FT200" s="58"/>
      <c r="FU200" s="58"/>
      <c r="FV200" s="58"/>
      <c r="FW200" s="58"/>
      <c r="FX200" s="58"/>
      <c r="FY200" s="58"/>
      <c r="FZ200" s="58"/>
      <c r="GA200" s="58"/>
      <c r="GB200" s="58"/>
      <c r="GC200" s="58"/>
      <c r="GD200" s="58"/>
      <c r="GE200" s="58"/>
      <c r="GF200" s="58"/>
      <c r="GG200" s="58"/>
      <c r="GH200" s="58"/>
      <c r="GI200" s="58"/>
      <c r="GJ200" s="58"/>
      <c r="GK200" s="58"/>
      <c r="GL200" s="58"/>
      <c r="GM200" s="58"/>
      <c r="GN200" s="58"/>
      <c r="GO200" s="58"/>
      <c r="GP200" s="58"/>
      <c r="GQ200" s="58"/>
      <c r="GR200" s="58"/>
      <c r="GS200" s="58"/>
      <c r="GT200" s="58"/>
      <c r="GU200" s="58"/>
      <c r="GV200" s="58"/>
      <c r="GW200" s="58"/>
      <c r="GX200" s="58"/>
      <c r="GY200" s="58"/>
      <c r="GZ200" s="58"/>
      <c r="HA200" s="58"/>
      <c r="HB200" s="58"/>
      <c r="HC200" s="58"/>
      <c r="HD200" s="58"/>
      <c r="HE200" s="58"/>
      <c r="HF200" s="58"/>
      <c r="HG200" s="58"/>
      <c r="HH200" s="58"/>
      <c r="HI200" s="58"/>
      <c r="HJ200" s="58"/>
      <c r="HK200" s="58"/>
      <c r="HL200" s="58"/>
      <c r="HM200" s="58"/>
      <c r="HN200" s="58"/>
      <c r="HO200" s="58"/>
      <c r="HP200" s="58"/>
      <c r="HQ200" s="58"/>
      <c r="HR200" s="58"/>
      <c r="HS200" s="58"/>
      <c r="HT200" s="58"/>
      <c r="HU200" s="58"/>
      <c r="HV200" s="58"/>
      <c r="HW200" s="58"/>
      <c r="HX200" s="58"/>
      <c r="HY200" s="58"/>
      <c r="HZ200" s="58"/>
      <c r="IA200" s="58"/>
      <c r="IB200" s="58"/>
      <c r="IC200" s="58"/>
      <c r="ID200" s="58"/>
      <c r="IE200" s="58"/>
      <c r="IF200" s="58"/>
      <c r="IG200" s="58"/>
      <c r="IH200" s="58"/>
      <c r="II200" s="58"/>
      <c r="IJ200" s="58"/>
      <c r="IK200" s="58"/>
      <c r="IL200" s="58"/>
      <c r="IM200" s="58"/>
      <c r="IN200" s="58"/>
      <c r="IO200" s="58"/>
      <c r="IP200" s="58"/>
      <c r="IQ200" s="58"/>
      <c r="IR200" s="58"/>
      <c r="IS200" s="58"/>
      <c r="IT200" s="58"/>
      <c r="IU200" s="58"/>
      <c r="IV200" s="58"/>
      <c r="IW200" s="58"/>
      <c r="IX200" s="58"/>
      <c r="IY200" s="58"/>
      <c r="IZ200" s="58"/>
      <c r="JA200" s="58"/>
      <c r="JB200" s="58"/>
      <c r="JC200" s="58"/>
      <c r="JD200" s="58"/>
      <c r="JE200" s="58"/>
      <c r="JF200" s="58"/>
      <c r="JG200" s="58"/>
      <c r="JH200" s="58"/>
      <c r="JI200" s="58"/>
      <c r="JJ200" s="58"/>
      <c r="JK200" s="58"/>
      <c r="JL200" s="58"/>
      <c r="JM200" s="58"/>
      <c r="JN200" s="58"/>
      <c r="JO200" s="58"/>
      <c r="JP200" s="58"/>
      <c r="JQ200" s="58"/>
      <c r="JR200" s="58"/>
      <c r="JS200" s="58"/>
      <c r="JT200" s="58"/>
      <c r="JU200" s="58"/>
      <c r="JV200" s="58"/>
      <c r="JW200" s="58"/>
      <c r="JX200" s="58"/>
      <c r="JY200" s="58"/>
      <c r="JZ200" s="58"/>
      <c r="KA200" s="58"/>
      <c r="KB200" s="58"/>
    </row>
    <row r="201" spans="1:288" s="34" customFormat="1" ht="12.6" customHeight="1" x14ac:dyDescent="0.2">
      <c r="A201" s="56"/>
      <c r="B201" s="527" t="s">
        <v>243</v>
      </c>
      <c r="C201" s="528"/>
      <c r="D201" s="529"/>
      <c r="E201" s="206">
        <f>'7990NTP-P'!C69</f>
        <v>0</v>
      </c>
      <c r="F201" s="207">
        <f>S168</f>
        <v>0</v>
      </c>
      <c r="G201" s="204"/>
      <c r="H201" s="207">
        <f t="shared" si="6"/>
        <v>0</v>
      </c>
      <c r="I201" s="208"/>
      <c r="J201" s="191"/>
      <c r="K201" s="179"/>
      <c r="AC201" s="58"/>
      <c r="AD201" s="36"/>
      <c r="AE201" s="36"/>
      <c r="AF201" s="36"/>
      <c r="AG201" s="36"/>
      <c r="AH201" s="36"/>
      <c r="AI201" s="36"/>
      <c r="AJ201" s="36"/>
      <c r="AK201" s="36"/>
      <c r="AL201" s="36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  <c r="CG201" s="58"/>
      <c r="CH201" s="58"/>
      <c r="CI201" s="58"/>
      <c r="CJ201" s="58"/>
      <c r="CK201" s="58"/>
      <c r="CL201" s="58"/>
      <c r="CM201" s="58"/>
      <c r="CN201" s="58"/>
      <c r="CO201" s="58"/>
      <c r="CP201" s="58"/>
      <c r="CQ201" s="58"/>
      <c r="CR201" s="58"/>
      <c r="CS201" s="58"/>
      <c r="CT201" s="58"/>
      <c r="CU201" s="58"/>
      <c r="CV201" s="58"/>
      <c r="CW201" s="58"/>
      <c r="CX201" s="58"/>
      <c r="CY201" s="58"/>
      <c r="CZ201" s="58"/>
      <c r="DA201" s="58"/>
      <c r="DB201" s="58"/>
      <c r="DC201" s="58"/>
      <c r="DD201" s="58"/>
      <c r="DE201" s="58"/>
      <c r="DF201" s="58"/>
      <c r="DG201" s="58"/>
      <c r="DH201" s="58"/>
      <c r="DI201" s="58"/>
      <c r="DJ201" s="58"/>
      <c r="DK201" s="58"/>
      <c r="DL201" s="58"/>
      <c r="DM201" s="58"/>
      <c r="DN201" s="58"/>
      <c r="DO201" s="58"/>
      <c r="DP201" s="58"/>
      <c r="DQ201" s="58"/>
      <c r="DR201" s="58"/>
      <c r="DS201" s="58"/>
      <c r="DT201" s="58"/>
      <c r="DU201" s="58"/>
      <c r="DV201" s="58"/>
      <c r="DW201" s="58"/>
      <c r="DX201" s="58"/>
      <c r="DY201" s="58"/>
      <c r="DZ201" s="58"/>
      <c r="EA201" s="58"/>
      <c r="EB201" s="58"/>
      <c r="EC201" s="58"/>
      <c r="ED201" s="58"/>
      <c r="EE201" s="58"/>
      <c r="EF201" s="58"/>
      <c r="EG201" s="58"/>
      <c r="EH201" s="58"/>
      <c r="EI201" s="58"/>
      <c r="EJ201" s="58"/>
      <c r="EK201" s="58"/>
      <c r="EL201" s="58"/>
      <c r="EM201" s="58"/>
      <c r="EN201" s="58"/>
      <c r="EO201" s="58"/>
      <c r="EP201" s="58"/>
      <c r="EQ201" s="58"/>
      <c r="ER201" s="58"/>
      <c r="ES201" s="58"/>
      <c r="ET201" s="58"/>
      <c r="EU201" s="58"/>
      <c r="EV201" s="58"/>
      <c r="EW201" s="58"/>
      <c r="EX201" s="58"/>
      <c r="EY201" s="58"/>
      <c r="EZ201" s="58"/>
      <c r="FA201" s="58"/>
      <c r="FB201" s="58"/>
      <c r="FC201" s="58"/>
      <c r="FD201" s="58"/>
      <c r="FE201" s="58"/>
      <c r="FF201" s="58"/>
      <c r="FG201" s="58"/>
      <c r="FH201" s="58"/>
      <c r="FI201" s="58"/>
      <c r="FJ201" s="58"/>
      <c r="FK201" s="58"/>
      <c r="FL201" s="58"/>
      <c r="FM201" s="58"/>
      <c r="FN201" s="58"/>
      <c r="FO201" s="58"/>
      <c r="FP201" s="58"/>
      <c r="FQ201" s="58"/>
      <c r="FR201" s="58"/>
      <c r="FS201" s="58"/>
      <c r="FT201" s="58"/>
      <c r="FU201" s="58"/>
      <c r="FV201" s="58"/>
      <c r="FW201" s="58"/>
      <c r="FX201" s="58"/>
      <c r="FY201" s="58"/>
      <c r="FZ201" s="58"/>
      <c r="GA201" s="58"/>
      <c r="GB201" s="58"/>
      <c r="GC201" s="58"/>
      <c r="GD201" s="58"/>
      <c r="GE201" s="58"/>
      <c r="GF201" s="58"/>
      <c r="GG201" s="58"/>
      <c r="GH201" s="58"/>
      <c r="GI201" s="58"/>
      <c r="GJ201" s="58"/>
      <c r="GK201" s="58"/>
      <c r="GL201" s="58"/>
      <c r="GM201" s="58"/>
      <c r="GN201" s="58"/>
      <c r="GO201" s="58"/>
      <c r="GP201" s="58"/>
      <c r="GQ201" s="58"/>
      <c r="GR201" s="58"/>
      <c r="GS201" s="58"/>
      <c r="GT201" s="58"/>
      <c r="GU201" s="58"/>
      <c r="GV201" s="58"/>
      <c r="GW201" s="58"/>
      <c r="GX201" s="58"/>
      <c r="GY201" s="58"/>
      <c r="GZ201" s="58"/>
      <c r="HA201" s="58"/>
      <c r="HB201" s="58"/>
      <c r="HC201" s="58"/>
      <c r="HD201" s="58"/>
      <c r="HE201" s="58"/>
      <c r="HF201" s="58"/>
      <c r="HG201" s="58"/>
      <c r="HH201" s="58"/>
      <c r="HI201" s="58"/>
      <c r="HJ201" s="58"/>
      <c r="HK201" s="58"/>
      <c r="HL201" s="58"/>
      <c r="HM201" s="58"/>
      <c r="HN201" s="58"/>
      <c r="HO201" s="58"/>
      <c r="HP201" s="58"/>
      <c r="HQ201" s="58"/>
      <c r="HR201" s="58"/>
      <c r="HS201" s="58"/>
      <c r="HT201" s="58"/>
      <c r="HU201" s="58"/>
      <c r="HV201" s="58"/>
      <c r="HW201" s="58"/>
      <c r="HX201" s="58"/>
      <c r="HY201" s="58"/>
      <c r="HZ201" s="58"/>
      <c r="IA201" s="58"/>
      <c r="IB201" s="58"/>
      <c r="IC201" s="58"/>
      <c r="ID201" s="58"/>
      <c r="IE201" s="58"/>
      <c r="IF201" s="58"/>
      <c r="IG201" s="58"/>
      <c r="IH201" s="58"/>
      <c r="II201" s="58"/>
      <c r="IJ201" s="58"/>
      <c r="IK201" s="58"/>
      <c r="IL201" s="58"/>
      <c r="IM201" s="58"/>
      <c r="IN201" s="58"/>
      <c r="IO201" s="58"/>
      <c r="IP201" s="58"/>
      <c r="IQ201" s="58"/>
      <c r="IR201" s="58"/>
      <c r="IS201" s="58"/>
      <c r="IT201" s="58"/>
      <c r="IU201" s="58"/>
      <c r="IV201" s="58"/>
      <c r="IW201" s="58"/>
      <c r="IX201" s="58"/>
      <c r="IY201" s="58"/>
      <c r="IZ201" s="58"/>
      <c r="JA201" s="58"/>
      <c r="JB201" s="58"/>
      <c r="JC201" s="58"/>
      <c r="JD201" s="58"/>
      <c r="JE201" s="58"/>
      <c r="JF201" s="58"/>
      <c r="JG201" s="58"/>
      <c r="JH201" s="58"/>
      <c r="JI201" s="58"/>
      <c r="JJ201" s="58"/>
      <c r="JK201" s="58"/>
      <c r="JL201" s="58"/>
      <c r="JM201" s="58"/>
      <c r="JN201" s="58"/>
      <c r="JO201" s="58"/>
      <c r="JP201" s="58"/>
      <c r="JQ201" s="58"/>
      <c r="JR201" s="58"/>
      <c r="JS201" s="58"/>
      <c r="JT201" s="58"/>
      <c r="JU201" s="58"/>
      <c r="JV201" s="58"/>
      <c r="JW201" s="58"/>
      <c r="JX201" s="58"/>
      <c r="JY201" s="58"/>
      <c r="JZ201" s="58"/>
      <c r="KA201" s="58"/>
      <c r="KB201" s="58"/>
    </row>
    <row r="202" spans="1:288" s="34" customFormat="1" ht="12.6" customHeight="1" x14ac:dyDescent="0.2">
      <c r="A202" s="56"/>
      <c r="B202" s="527" t="s">
        <v>244</v>
      </c>
      <c r="C202" s="528"/>
      <c r="D202" s="529"/>
      <c r="E202" s="206">
        <f>'7990NTP-P'!C70</f>
        <v>0</v>
      </c>
      <c r="F202" s="207">
        <f>W168</f>
        <v>0</v>
      </c>
      <c r="G202" s="204"/>
      <c r="H202" s="207">
        <f t="shared" si="6"/>
        <v>0</v>
      </c>
      <c r="I202" s="208"/>
      <c r="J202" s="191"/>
      <c r="K202" s="179"/>
      <c r="AC202" s="58"/>
      <c r="AD202" s="36"/>
      <c r="AE202" s="36"/>
      <c r="AF202" s="36"/>
      <c r="AG202" s="36"/>
      <c r="AH202" s="36"/>
      <c r="AI202" s="36"/>
      <c r="AJ202" s="36"/>
      <c r="AK202" s="36"/>
      <c r="AL202" s="36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8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  <c r="CG202" s="58"/>
      <c r="CH202" s="58"/>
      <c r="CI202" s="58"/>
      <c r="CJ202" s="58"/>
      <c r="CK202" s="58"/>
      <c r="CL202" s="58"/>
      <c r="CM202" s="58"/>
      <c r="CN202" s="58"/>
      <c r="CO202" s="58"/>
      <c r="CP202" s="58"/>
      <c r="CQ202" s="58"/>
      <c r="CR202" s="58"/>
      <c r="CS202" s="58"/>
      <c r="CT202" s="58"/>
      <c r="CU202" s="58"/>
      <c r="CV202" s="58"/>
      <c r="CW202" s="58"/>
      <c r="CX202" s="58"/>
      <c r="CY202" s="58"/>
      <c r="CZ202" s="58"/>
      <c r="DA202" s="58"/>
      <c r="DB202" s="58"/>
      <c r="DC202" s="58"/>
      <c r="DD202" s="58"/>
      <c r="DE202" s="58"/>
      <c r="DF202" s="58"/>
      <c r="DG202" s="58"/>
      <c r="DH202" s="58"/>
      <c r="DI202" s="58"/>
      <c r="DJ202" s="58"/>
      <c r="DK202" s="58"/>
      <c r="DL202" s="58"/>
      <c r="DM202" s="58"/>
      <c r="DN202" s="58"/>
      <c r="DO202" s="58"/>
      <c r="DP202" s="58"/>
      <c r="DQ202" s="58"/>
      <c r="DR202" s="58"/>
      <c r="DS202" s="58"/>
      <c r="DT202" s="58"/>
      <c r="DU202" s="58"/>
      <c r="DV202" s="58"/>
      <c r="DW202" s="58"/>
      <c r="DX202" s="58"/>
      <c r="DY202" s="58"/>
      <c r="DZ202" s="58"/>
      <c r="EA202" s="58"/>
      <c r="EB202" s="58"/>
      <c r="EC202" s="58"/>
      <c r="ED202" s="58"/>
      <c r="EE202" s="58"/>
      <c r="EF202" s="58"/>
      <c r="EG202" s="58"/>
      <c r="EH202" s="58"/>
      <c r="EI202" s="58"/>
      <c r="EJ202" s="58"/>
      <c r="EK202" s="58"/>
      <c r="EL202" s="58"/>
      <c r="EM202" s="58"/>
      <c r="EN202" s="58"/>
      <c r="EO202" s="58"/>
      <c r="EP202" s="58"/>
      <c r="EQ202" s="58"/>
      <c r="ER202" s="58"/>
      <c r="ES202" s="58"/>
      <c r="ET202" s="58"/>
      <c r="EU202" s="58"/>
      <c r="EV202" s="58"/>
      <c r="EW202" s="58"/>
      <c r="EX202" s="58"/>
      <c r="EY202" s="58"/>
      <c r="EZ202" s="58"/>
      <c r="FA202" s="58"/>
      <c r="FB202" s="58"/>
      <c r="FC202" s="58"/>
      <c r="FD202" s="58"/>
      <c r="FE202" s="58"/>
      <c r="FF202" s="58"/>
      <c r="FG202" s="58"/>
      <c r="FH202" s="58"/>
      <c r="FI202" s="58"/>
      <c r="FJ202" s="58"/>
      <c r="FK202" s="58"/>
      <c r="FL202" s="58"/>
      <c r="FM202" s="58"/>
      <c r="FN202" s="58"/>
      <c r="FO202" s="58"/>
      <c r="FP202" s="58"/>
      <c r="FQ202" s="58"/>
      <c r="FR202" s="58"/>
      <c r="FS202" s="58"/>
      <c r="FT202" s="58"/>
      <c r="FU202" s="58"/>
      <c r="FV202" s="58"/>
      <c r="FW202" s="58"/>
      <c r="FX202" s="58"/>
      <c r="FY202" s="58"/>
      <c r="FZ202" s="58"/>
      <c r="GA202" s="58"/>
      <c r="GB202" s="58"/>
      <c r="GC202" s="58"/>
      <c r="GD202" s="58"/>
      <c r="GE202" s="58"/>
      <c r="GF202" s="58"/>
      <c r="GG202" s="58"/>
      <c r="GH202" s="58"/>
      <c r="GI202" s="58"/>
      <c r="GJ202" s="58"/>
      <c r="GK202" s="58"/>
      <c r="GL202" s="58"/>
      <c r="GM202" s="58"/>
      <c r="GN202" s="58"/>
      <c r="GO202" s="58"/>
      <c r="GP202" s="58"/>
      <c r="GQ202" s="58"/>
      <c r="GR202" s="58"/>
      <c r="GS202" s="58"/>
      <c r="GT202" s="58"/>
      <c r="GU202" s="58"/>
      <c r="GV202" s="58"/>
      <c r="GW202" s="58"/>
      <c r="GX202" s="58"/>
      <c r="GY202" s="58"/>
      <c r="GZ202" s="58"/>
      <c r="HA202" s="58"/>
      <c r="HB202" s="58"/>
      <c r="HC202" s="58"/>
      <c r="HD202" s="58"/>
      <c r="HE202" s="58"/>
      <c r="HF202" s="58"/>
      <c r="HG202" s="58"/>
      <c r="HH202" s="58"/>
      <c r="HI202" s="58"/>
      <c r="HJ202" s="58"/>
      <c r="HK202" s="58"/>
      <c r="HL202" s="58"/>
      <c r="HM202" s="58"/>
      <c r="HN202" s="58"/>
      <c r="HO202" s="58"/>
      <c r="HP202" s="58"/>
      <c r="HQ202" s="58"/>
      <c r="HR202" s="58"/>
      <c r="HS202" s="58"/>
      <c r="HT202" s="58"/>
      <c r="HU202" s="58"/>
      <c r="HV202" s="58"/>
      <c r="HW202" s="58"/>
      <c r="HX202" s="58"/>
      <c r="HY202" s="58"/>
      <c r="HZ202" s="58"/>
      <c r="IA202" s="58"/>
      <c r="IB202" s="58"/>
      <c r="IC202" s="58"/>
      <c r="ID202" s="58"/>
      <c r="IE202" s="58"/>
      <c r="IF202" s="58"/>
      <c r="IG202" s="58"/>
      <c r="IH202" s="58"/>
      <c r="II202" s="58"/>
      <c r="IJ202" s="58"/>
      <c r="IK202" s="58"/>
      <c r="IL202" s="58"/>
      <c r="IM202" s="58"/>
      <c r="IN202" s="58"/>
      <c r="IO202" s="58"/>
      <c r="IP202" s="58"/>
      <c r="IQ202" s="58"/>
      <c r="IR202" s="58"/>
      <c r="IS202" s="58"/>
      <c r="IT202" s="58"/>
      <c r="IU202" s="58"/>
      <c r="IV202" s="58"/>
      <c r="IW202" s="58"/>
      <c r="IX202" s="58"/>
      <c r="IY202" s="58"/>
      <c r="IZ202" s="58"/>
      <c r="JA202" s="58"/>
      <c r="JB202" s="58"/>
      <c r="JC202" s="58"/>
      <c r="JD202" s="58"/>
      <c r="JE202" s="58"/>
      <c r="JF202" s="58"/>
      <c r="JG202" s="58"/>
      <c r="JH202" s="58"/>
      <c r="JI202" s="58"/>
      <c r="JJ202" s="58"/>
      <c r="JK202" s="58"/>
      <c r="JL202" s="58"/>
      <c r="JM202" s="58"/>
      <c r="JN202" s="58"/>
      <c r="JO202" s="58"/>
      <c r="JP202" s="58"/>
      <c r="JQ202" s="58"/>
      <c r="JR202" s="58"/>
      <c r="JS202" s="58"/>
      <c r="JT202" s="58"/>
      <c r="JU202" s="58"/>
      <c r="JV202" s="58"/>
      <c r="JW202" s="58"/>
      <c r="JX202" s="58"/>
      <c r="JY202" s="58"/>
      <c r="JZ202" s="58"/>
      <c r="KA202" s="58"/>
      <c r="KB202" s="58"/>
    </row>
    <row r="203" spans="1:288" s="34" customFormat="1" ht="12.6" customHeight="1" thickBot="1" x14ac:dyDescent="0.25">
      <c r="A203" s="56"/>
      <c r="B203" s="527" t="s">
        <v>241</v>
      </c>
      <c r="C203" s="528"/>
      <c r="D203" s="529"/>
      <c r="E203" s="206">
        <f>'7990NTP-P'!C71</f>
        <v>0</v>
      </c>
      <c r="F203" s="205">
        <f>AA168</f>
        <v>0</v>
      </c>
      <c r="G203" s="209"/>
      <c r="H203" s="207">
        <f t="shared" si="6"/>
        <v>0</v>
      </c>
      <c r="I203" s="208"/>
      <c r="J203" s="191"/>
      <c r="K203" s="179"/>
      <c r="AC203" s="58"/>
      <c r="AD203" s="36"/>
      <c r="AE203" s="36"/>
      <c r="AF203" s="36"/>
      <c r="AG203" s="36"/>
      <c r="AH203" s="36"/>
      <c r="AI203" s="36"/>
      <c r="AJ203" s="36"/>
      <c r="AK203" s="36"/>
      <c r="AL203" s="36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  <c r="CG203" s="58"/>
      <c r="CH203" s="58"/>
      <c r="CI203" s="58"/>
      <c r="CJ203" s="58"/>
      <c r="CK203" s="58"/>
      <c r="CL203" s="58"/>
      <c r="CM203" s="58"/>
      <c r="CN203" s="58"/>
      <c r="CO203" s="58"/>
      <c r="CP203" s="58"/>
      <c r="CQ203" s="58"/>
      <c r="CR203" s="58"/>
      <c r="CS203" s="58"/>
      <c r="CT203" s="58"/>
      <c r="CU203" s="58"/>
      <c r="CV203" s="58"/>
      <c r="CW203" s="58"/>
      <c r="CX203" s="58"/>
      <c r="CY203" s="58"/>
      <c r="CZ203" s="58"/>
      <c r="DA203" s="58"/>
      <c r="DB203" s="58"/>
      <c r="DC203" s="58"/>
      <c r="DD203" s="58"/>
      <c r="DE203" s="58"/>
      <c r="DF203" s="58"/>
      <c r="DG203" s="58"/>
      <c r="DH203" s="58"/>
      <c r="DI203" s="58"/>
      <c r="DJ203" s="58"/>
      <c r="DK203" s="58"/>
      <c r="DL203" s="58"/>
      <c r="DM203" s="58"/>
      <c r="DN203" s="58"/>
      <c r="DO203" s="58"/>
      <c r="DP203" s="58"/>
      <c r="DQ203" s="58"/>
      <c r="DR203" s="58"/>
      <c r="DS203" s="58"/>
      <c r="DT203" s="58"/>
      <c r="DU203" s="58"/>
      <c r="DV203" s="58"/>
      <c r="DW203" s="58"/>
      <c r="DX203" s="58"/>
      <c r="DY203" s="58"/>
      <c r="DZ203" s="58"/>
      <c r="EA203" s="58"/>
      <c r="EB203" s="58"/>
      <c r="EC203" s="58"/>
      <c r="ED203" s="58"/>
      <c r="EE203" s="58"/>
      <c r="EF203" s="58"/>
      <c r="EG203" s="58"/>
      <c r="EH203" s="58"/>
      <c r="EI203" s="58"/>
      <c r="EJ203" s="58"/>
      <c r="EK203" s="58"/>
      <c r="EL203" s="58"/>
      <c r="EM203" s="58"/>
      <c r="EN203" s="58"/>
      <c r="EO203" s="58"/>
      <c r="EP203" s="58"/>
      <c r="EQ203" s="58"/>
      <c r="ER203" s="58"/>
      <c r="ES203" s="58"/>
      <c r="ET203" s="58"/>
      <c r="EU203" s="58"/>
      <c r="EV203" s="58"/>
      <c r="EW203" s="58"/>
      <c r="EX203" s="58"/>
      <c r="EY203" s="58"/>
      <c r="EZ203" s="58"/>
      <c r="FA203" s="58"/>
      <c r="FB203" s="58"/>
      <c r="FC203" s="58"/>
      <c r="FD203" s="58"/>
      <c r="FE203" s="58"/>
      <c r="FF203" s="58"/>
      <c r="FG203" s="58"/>
      <c r="FH203" s="58"/>
      <c r="FI203" s="58"/>
      <c r="FJ203" s="58"/>
      <c r="FK203" s="58"/>
      <c r="FL203" s="58"/>
      <c r="FM203" s="58"/>
      <c r="FN203" s="58"/>
      <c r="FO203" s="58"/>
      <c r="FP203" s="58"/>
      <c r="FQ203" s="58"/>
      <c r="FR203" s="58"/>
      <c r="FS203" s="58"/>
      <c r="FT203" s="58"/>
      <c r="FU203" s="58"/>
      <c r="FV203" s="58"/>
      <c r="FW203" s="58"/>
      <c r="FX203" s="58"/>
      <c r="FY203" s="58"/>
      <c r="FZ203" s="58"/>
      <c r="GA203" s="58"/>
      <c r="GB203" s="58"/>
      <c r="GC203" s="58"/>
      <c r="GD203" s="58"/>
      <c r="GE203" s="58"/>
      <c r="GF203" s="58"/>
      <c r="GG203" s="58"/>
      <c r="GH203" s="58"/>
      <c r="GI203" s="58"/>
      <c r="GJ203" s="58"/>
      <c r="GK203" s="58"/>
      <c r="GL203" s="58"/>
      <c r="GM203" s="58"/>
      <c r="GN203" s="58"/>
      <c r="GO203" s="58"/>
      <c r="GP203" s="58"/>
      <c r="GQ203" s="58"/>
      <c r="GR203" s="58"/>
      <c r="GS203" s="58"/>
      <c r="GT203" s="58"/>
      <c r="GU203" s="58"/>
      <c r="GV203" s="58"/>
      <c r="GW203" s="58"/>
      <c r="GX203" s="58"/>
      <c r="GY203" s="58"/>
      <c r="GZ203" s="58"/>
      <c r="HA203" s="58"/>
      <c r="HB203" s="58"/>
      <c r="HC203" s="58"/>
      <c r="HD203" s="58"/>
      <c r="HE203" s="58"/>
      <c r="HF203" s="58"/>
      <c r="HG203" s="58"/>
      <c r="HH203" s="58"/>
      <c r="HI203" s="58"/>
      <c r="HJ203" s="58"/>
      <c r="HK203" s="58"/>
      <c r="HL203" s="58"/>
      <c r="HM203" s="58"/>
      <c r="HN203" s="58"/>
      <c r="HO203" s="58"/>
      <c r="HP203" s="58"/>
      <c r="HQ203" s="58"/>
      <c r="HR203" s="58"/>
      <c r="HS203" s="58"/>
      <c r="HT203" s="58"/>
      <c r="HU203" s="58"/>
      <c r="HV203" s="58"/>
      <c r="HW203" s="58"/>
      <c r="HX203" s="58"/>
      <c r="HY203" s="58"/>
      <c r="HZ203" s="58"/>
      <c r="IA203" s="58"/>
      <c r="IB203" s="58"/>
      <c r="IC203" s="58"/>
      <c r="ID203" s="58"/>
      <c r="IE203" s="58"/>
      <c r="IF203" s="58"/>
      <c r="IG203" s="58"/>
      <c r="IH203" s="58"/>
      <c r="II203" s="58"/>
      <c r="IJ203" s="58"/>
      <c r="IK203" s="58"/>
      <c r="IL203" s="58"/>
      <c r="IM203" s="58"/>
      <c r="IN203" s="58"/>
      <c r="IO203" s="58"/>
      <c r="IP203" s="58"/>
      <c r="IQ203" s="58"/>
      <c r="IR203" s="58"/>
      <c r="IS203" s="58"/>
      <c r="IT203" s="58"/>
      <c r="IU203" s="58"/>
      <c r="IV203" s="58"/>
      <c r="IW203" s="58"/>
      <c r="IX203" s="58"/>
      <c r="IY203" s="58"/>
      <c r="IZ203" s="58"/>
      <c r="JA203" s="58"/>
      <c r="JB203" s="58"/>
      <c r="JC203" s="58"/>
      <c r="JD203" s="58"/>
      <c r="JE203" s="58"/>
      <c r="JF203" s="58"/>
      <c r="JG203" s="58"/>
      <c r="JH203" s="58"/>
      <c r="JI203" s="58"/>
      <c r="JJ203" s="58"/>
      <c r="JK203" s="58"/>
      <c r="JL203" s="58"/>
      <c r="JM203" s="58"/>
      <c r="JN203" s="58"/>
      <c r="JO203" s="58"/>
      <c r="JP203" s="58"/>
      <c r="JQ203" s="58"/>
      <c r="JR203" s="58"/>
      <c r="JS203" s="58"/>
      <c r="JT203" s="58"/>
      <c r="JU203" s="58"/>
      <c r="JV203" s="58"/>
      <c r="JW203" s="58"/>
      <c r="JX203" s="58"/>
      <c r="JY203" s="58"/>
      <c r="JZ203" s="58"/>
      <c r="KA203" s="58"/>
      <c r="KB203" s="58"/>
    </row>
    <row r="204" spans="1:288" s="34" customFormat="1" ht="16.5" customHeight="1" thickBot="1" x14ac:dyDescent="0.25">
      <c r="A204" s="56"/>
      <c r="B204" s="530" t="s">
        <v>76</v>
      </c>
      <c r="C204" s="531"/>
      <c r="D204" s="532"/>
      <c r="E204" s="180"/>
      <c r="F204" s="181"/>
      <c r="G204" s="210"/>
      <c r="H204" s="181"/>
      <c r="I204" s="183"/>
      <c r="J204" s="184"/>
      <c r="K204" s="179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  <c r="AA204" s="200"/>
      <c r="AB204" s="200"/>
      <c r="AC204" s="58"/>
      <c r="AD204" s="36"/>
      <c r="AE204" s="36"/>
      <c r="AF204" s="36"/>
      <c r="AG204" s="36"/>
      <c r="AH204" s="36"/>
      <c r="AI204" s="36"/>
      <c r="AJ204" s="36"/>
      <c r="AK204" s="36"/>
      <c r="AL204" s="36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8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  <c r="CG204" s="58"/>
      <c r="CH204" s="58"/>
      <c r="CI204" s="58"/>
      <c r="CJ204" s="58"/>
      <c r="CK204" s="58"/>
      <c r="CL204" s="58"/>
      <c r="CM204" s="58"/>
      <c r="CN204" s="58"/>
      <c r="CO204" s="58"/>
      <c r="CP204" s="58"/>
      <c r="CQ204" s="58"/>
      <c r="CR204" s="58"/>
      <c r="CS204" s="58"/>
      <c r="CT204" s="58"/>
      <c r="CU204" s="58"/>
      <c r="CV204" s="58"/>
      <c r="CW204" s="58"/>
      <c r="CX204" s="58"/>
      <c r="CY204" s="58"/>
      <c r="CZ204" s="58"/>
      <c r="DA204" s="58"/>
      <c r="DB204" s="58"/>
      <c r="DC204" s="58"/>
      <c r="DD204" s="58"/>
      <c r="DE204" s="58"/>
      <c r="DF204" s="58"/>
      <c r="DG204" s="58"/>
      <c r="DH204" s="58"/>
      <c r="DI204" s="58"/>
      <c r="DJ204" s="58"/>
      <c r="DK204" s="58"/>
      <c r="DL204" s="58"/>
      <c r="DM204" s="58"/>
      <c r="DN204" s="58"/>
      <c r="DO204" s="58"/>
      <c r="DP204" s="58"/>
      <c r="DQ204" s="58"/>
      <c r="DR204" s="58"/>
      <c r="DS204" s="58"/>
      <c r="DT204" s="58"/>
      <c r="DU204" s="58"/>
      <c r="DV204" s="58"/>
      <c r="DW204" s="58"/>
      <c r="DX204" s="58"/>
      <c r="DY204" s="58"/>
      <c r="DZ204" s="58"/>
      <c r="EA204" s="58"/>
      <c r="EB204" s="58"/>
      <c r="EC204" s="58"/>
      <c r="ED204" s="58"/>
      <c r="EE204" s="58"/>
      <c r="EF204" s="58"/>
      <c r="EG204" s="58"/>
      <c r="EH204" s="58"/>
      <c r="EI204" s="58"/>
      <c r="EJ204" s="58"/>
      <c r="EK204" s="58"/>
      <c r="EL204" s="58"/>
      <c r="EM204" s="58"/>
      <c r="EN204" s="58"/>
      <c r="EO204" s="58"/>
      <c r="EP204" s="58"/>
      <c r="EQ204" s="58"/>
      <c r="ER204" s="58"/>
      <c r="ES204" s="58"/>
      <c r="ET204" s="58"/>
      <c r="EU204" s="58"/>
      <c r="EV204" s="58"/>
      <c r="EW204" s="58"/>
      <c r="EX204" s="58"/>
      <c r="EY204" s="58"/>
      <c r="EZ204" s="58"/>
      <c r="FA204" s="58"/>
      <c r="FB204" s="58"/>
      <c r="FC204" s="58"/>
      <c r="FD204" s="58"/>
      <c r="FE204" s="58"/>
      <c r="FF204" s="58"/>
      <c r="FG204" s="58"/>
      <c r="FH204" s="58"/>
      <c r="FI204" s="58"/>
      <c r="FJ204" s="58"/>
      <c r="FK204" s="58"/>
      <c r="FL204" s="58"/>
      <c r="FM204" s="58"/>
      <c r="FN204" s="58"/>
      <c r="FO204" s="58"/>
      <c r="FP204" s="58"/>
      <c r="FQ204" s="58"/>
      <c r="FR204" s="58"/>
      <c r="FS204" s="58"/>
      <c r="FT204" s="58"/>
      <c r="FU204" s="58"/>
      <c r="FV204" s="58"/>
      <c r="FW204" s="58"/>
      <c r="FX204" s="58"/>
      <c r="FY204" s="58"/>
      <c r="FZ204" s="58"/>
      <c r="GA204" s="58"/>
      <c r="GB204" s="58"/>
      <c r="GC204" s="58"/>
      <c r="GD204" s="58"/>
      <c r="GE204" s="58"/>
      <c r="GF204" s="58"/>
      <c r="GG204" s="58"/>
      <c r="GH204" s="58"/>
      <c r="GI204" s="58"/>
      <c r="GJ204" s="58"/>
      <c r="GK204" s="58"/>
      <c r="GL204" s="58"/>
      <c r="GM204" s="58"/>
      <c r="GN204" s="58"/>
      <c r="GO204" s="58"/>
      <c r="GP204" s="58"/>
      <c r="GQ204" s="58"/>
      <c r="GR204" s="58"/>
      <c r="GS204" s="58"/>
      <c r="GT204" s="58"/>
      <c r="GU204" s="58"/>
      <c r="GV204" s="58"/>
      <c r="GW204" s="58"/>
      <c r="GX204" s="58"/>
      <c r="GY204" s="58"/>
      <c r="GZ204" s="58"/>
      <c r="HA204" s="58"/>
      <c r="HB204" s="58"/>
      <c r="HC204" s="58"/>
      <c r="HD204" s="58"/>
      <c r="HE204" s="58"/>
      <c r="HF204" s="58"/>
      <c r="HG204" s="58"/>
      <c r="HH204" s="58"/>
      <c r="HI204" s="58"/>
      <c r="HJ204" s="58"/>
      <c r="HK204" s="58"/>
      <c r="HL204" s="58"/>
      <c r="HM204" s="58"/>
      <c r="HN204" s="58"/>
      <c r="HO204" s="58"/>
      <c r="HP204" s="58"/>
      <c r="HQ204" s="58"/>
      <c r="HR204" s="58"/>
      <c r="HS204" s="58"/>
      <c r="HT204" s="58"/>
      <c r="HU204" s="58"/>
      <c r="HV204" s="58"/>
      <c r="HW204" s="58"/>
      <c r="HX204" s="58"/>
      <c r="HY204" s="58"/>
      <c r="HZ204" s="58"/>
      <c r="IA204" s="58"/>
      <c r="IB204" s="58"/>
      <c r="IC204" s="58"/>
      <c r="ID204" s="58"/>
      <c r="IE204" s="58"/>
      <c r="IF204" s="58"/>
      <c r="IG204" s="58"/>
      <c r="IH204" s="58"/>
      <c r="II204" s="58"/>
      <c r="IJ204" s="58"/>
      <c r="IK204" s="58"/>
      <c r="IL204" s="58"/>
      <c r="IM204" s="58"/>
      <c r="IN204" s="58"/>
      <c r="IO204" s="58"/>
      <c r="IP204" s="58"/>
      <c r="IQ204" s="58"/>
      <c r="IR204" s="58"/>
      <c r="IS204" s="58"/>
      <c r="IT204" s="58"/>
      <c r="IU204" s="58"/>
      <c r="IV204" s="58"/>
      <c r="IW204" s="58"/>
      <c r="IX204" s="58"/>
      <c r="IY204" s="58"/>
      <c r="IZ204" s="58"/>
      <c r="JA204" s="58"/>
      <c r="JB204" s="58"/>
      <c r="JC204" s="58"/>
      <c r="JD204" s="58"/>
      <c r="JE204" s="58"/>
      <c r="JF204" s="58"/>
      <c r="JG204" s="58"/>
      <c r="JH204" s="58"/>
      <c r="JI204" s="58"/>
      <c r="JJ204" s="58"/>
      <c r="JK204" s="58"/>
      <c r="JL204" s="58"/>
      <c r="JM204" s="58"/>
      <c r="JN204" s="58"/>
      <c r="JO204" s="58"/>
      <c r="JP204" s="58"/>
      <c r="JQ204" s="58"/>
      <c r="JR204" s="58"/>
      <c r="JS204" s="58"/>
      <c r="JT204" s="58"/>
      <c r="JU204" s="58"/>
      <c r="JV204" s="58"/>
      <c r="JW204" s="58"/>
      <c r="JX204" s="58"/>
      <c r="JY204" s="58"/>
      <c r="JZ204" s="58"/>
      <c r="KA204" s="58"/>
      <c r="KB204" s="58"/>
    </row>
    <row r="205" spans="1:288" s="34" customFormat="1" ht="12.6" customHeight="1" x14ac:dyDescent="0.2">
      <c r="A205" s="56"/>
      <c r="B205" s="524" t="s">
        <v>8</v>
      </c>
      <c r="C205" s="525"/>
      <c r="D205" s="526"/>
      <c r="E205" s="201">
        <f>'7990NTP-P'!D65</f>
        <v>0</v>
      </c>
      <c r="F205" s="202">
        <f>SUM(C174+C179+C180)</f>
        <v>0</v>
      </c>
      <c r="G205" s="204"/>
      <c r="H205" s="202">
        <f t="shared" ref="H205:H211" si="7">F205</f>
        <v>0</v>
      </c>
      <c r="I205" s="204"/>
      <c r="J205" s="191"/>
      <c r="K205" s="179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  <c r="AB205" s="211"/>
      <c r="AC205" s="58"/>
      <c r="AD205" s="36"/>
      <c r="AE205" s="36"/>
      <c r="AF205" s="36"/>
      <c r="AG205" s="36"/>
      <c r="AH205" s="36"/>
      <c r="AI205" s="36"/>
      <c r="AJ205" s="36"/>
      <c r="AK205" s="36"/>
      <c r="AL205" s="36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8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  <c r="CG205" s="58"/>
      <c r="CH205" s="58"/>
      <c r="CI205" s="58"/>
      <c r="CJ205" s="58"/>
      <c r="CK205" s="58"/>
      <c r="CL205" s="58"/>
      <c r="CM205" s="58"/>
      <c r="CN205" s="58"/>
      <c r="CO205" s="58"/>
      <c r="CP205" s="58"/>
      <c r="CQ205" s="58"/>
      <c r="CR205" s="58"/>
      <c r="CS205" s="58"/>
      <c r="CT205" s="58"/>
      <c r="CU205" s="58"/>
      <c r="CV205" s="58"/>
      <c r="CW205" s="58"/>
      <c r="CX205" s="58"/>
      <c r="CY205" s="58"/>
      <c r="CZ205" s="58"/>
      <c r="DA205" s="58"/>
      <c r="DB205" s="58"/>
      <c r="DC205" s="58"/>
      <c r="DD205" s="58"/>
      <c r="DE205" s="58"/>
      <c r="DF205" s="58"/>
      <c r="DG205" s="58"/>
      <c r="DH205" s="58"/>
      <c r="DI205" s="58"/>
      <c r="DJ205" s="58"/>
      <c r="DK205" s="58"/>
      <c r="DL205" s="58"/>
      <c r="DM205" s="58"/>
      <c r="DN205" s="58"/>
      <c r="DO205" s="58"/>
      <c r="DP205" s="58"/>
      <c r="DQ205" s="58"/>
      <c r="DR205" s="58"/>
      <c r="DS205" s="58"/>
      <c r="DT205" s="58"/>
      <c r="DU205" s="58"/>
      <c r="DV205" s="58"/>
      <c r="DW205" s="58"/>
      <c r="DX205" s="58"/>
      <c r="DY205" s="58"/>
      <c r="DZ205" s="58"/>
      <c r="EA205" s="58"/>
      <c r="EB205" s="58"/>
      <c r="EC205" s="58"/>
      <c r="ED205" s="58"/>
      <c r="EE205" s="58"/>
      <c r="EF205" s="58"/>
      <c r="EG205" s="58"/>
      <c r="EH205" s="58"/>
      <c r="EI205" s="58"/>
      <c r="EJ205" s="58"/>
      <c r="EK205" s="58"/>
      <c r="EL205" s="58"/>
      <c r="EM205" s="58"/>
      <c r="EN205" s="58"/>
      <c r="EO205" s="58"/>
      <c r="EP205" s="58"/>
      <c r="EQ205" s="58"/>
      <c r="ER205" s="58"/>
      <c r="ES205" s="58"/>
      <c r="ET205" s="58"/>
      <c r="EU205" s="58"/>
      <c r="EV205" s="58"/>
      <c r="EW205" s="58"/>
      <c r="EX205" s="58"/>
      <c r="EY205" s="58"/>
      <c r="EZ205" s="58"/>
      <c r="FA205" s="58"/>
      <c r="FB205" s="58"/>
      <c r="FC205" s="58"/>
      <c r="FD205" s="58"/>
      <c r="FE205" s="58"/>
      <c r="FF205" s="58"/>
      <c r="FG205" s="58"/>
      <c r="FH205" s="58"/>
      <c r="FI205" s="58"/>
      <c r="FJ205" s="58"/>
      <c r="FK205" s="58"/>
      <c r="FL205" s="58"/>
      <c r="FM205" s="58"/>
      <c r="FN205" s="58"/>
      <c r="FO205" s="58"/>
      <c r="FP205" s="58"/>
      <c r="FQ205" s="58"/>
      <c r="FR205" s="58"/>
      <c r="FS205" s="58"/>
      <c r="FT205" s="58"/>
      <c r="FU205" s="58"/>
      <c r="FV205" s="58"/>
      <c r="FW205" s="58"/>
      <c r="FX205" s="58"/>
      <c r="FY205" s="58"/>
      <c r="FZ205" s="58"/>
      <c r="GA205" s="58"/>
      <c r="GB205" s="58"/>
      <c r="GC205" s="58"/>
      <c r="GD205" s="58"/>
      <c r="GE205" s="58"/>
      <c r="GF205" s="58"/>
      <c r="GG205" s="58"/>
      <c r="GH205" s="58"/>
      <c r="GI205" s="58"/>
      <c r="GJ205" s="58"/>
      <c r="GK205" s="58"/>
      <c r="GL205" s="58"/>
      <c r="GM205" s="58"/>
      <c r="GN205" s="58"/>
      <c r="GO205" s="58"/>
      <c r="GP205" s="58"/>
      <c r="GQ205" s="58"/>
      <c r="GR205" s="58"/>
      <c r="GS205" s="58"/>
      <c r="GT205" s="58"/>
      <c r="GU205" s="58"/>
      <c r="GV205" s="58"/>
      <c r="GW205" s="58"/>
      <c r="GX205" s="58"/>
      <c r="GY205" s="58"/>
      <c r="GZ205" s="58"/>
      <c r="HA205" s="58"/>
      <c r="HB205" s="58"/>
      <c r="HC205" s="58"/>
      <c r="HD205" s="58"/>
      <c r="HE205" s="58"/>
      <c r="HF205" s="58"/>
      <c r="HG205" s="58"/>
      <c r="HH205" s="58"/>
      <c r="HI205" s="58"/>
      <c r="HJ205" s="58"/>
      <c r="HK205" s="58"/>
      <c r="HL205" s="58"/>
      <c r="HM205" s="58"/>
      <c r="HN205" s="58"/>
      <c r="HO205" s="58"/>
      <c r="HP205" s="58"/>
      <c r="HQ205" s="58"/>
      <c r="HR205" s="58"/>
      <c r="HS205" s="58"/>
      <c r="HT205" s="58"/>
      <c r="HU205" s="58"/>
      <c r="HV205" s="58"/>
      <c r="HW205" s="58"/>
      <c r="HX205" s="58"/>
      <c r="HY205" s="58"/>
      <c r="HZ205" s="58"/>
      <c r="IA205" s="58"/>
      <c r="IB205" s="58"/>
      <c r="IC205" s="58"/>
      <c r="ID205" s="58"/>
      <c r="IE205" s="58"/>
      <c r="IF205" s="58"/>
      <c r="IG205" s="58"/>
      <c r="IH205" s="58"/>
      <c r="II205" s="58"/>
      <c r="IJ205" s="58"/>
      <c r="IK205" s="58"/>
      <c r="IL205" s="58"/>
      <c r="IM205" s="58"/>
      <c r="IN205" s="58"/>
      <c r="IO205" s="58"/>
      <c r="IP205" s="58"/>
      <c r="IQ205" s="58"/>
      <c r="IR205" s="58"/>
      <c r="IS205" s="58"/>
      <c r="IT205" s="58"/>
      <c r="IU205" s="58"/>
      <c r="IV205" s="58"/>
      <c r="IW205" s="58"/>
      <c r="IX205" s="58"/>
      <c r="IY205" s="58"/>
      <c r="IZ205" s="58"/>
      <c r="JA205" s="58"/>
      <c r="JB205" s="58"/>
      <c r="JC205" s="58"/>
      <c r="JD205" s="58"/>
      <c r="JE205" s="58"/>
      <c r="JF205" s="58"/>
      <c r="JG205" s="58"/>
      <c r="JH205" s="58"/>
      <c r="JI205" s="58"/>
      <c r="JJ205" s="58"/>
      <c r="JK205" s="58"/>
      <c r="JL205" s="58"/>
      <c r="JM205" s="58"/>
      <c r="JN205" s="58"/>
      <c r="JO205" s="58"/>
      <c r="JP205" s="58"/>
      <c r="JQ205" s="58"/>
      <c r="JR205" s="58"/>
      <c r="JS205" s="58"/>
      <c r="JT205" s="58"/>
      <c r="JU205" s="58"/>
      <c r="JV205" s="58"/>
      <c r="JW205" s="58"/>
      <c r="JX205" s="58"/>
      <c r="JY205" s="58"/>
      <c r="JZ205" s="58"/>
      <c r="KA205" s="58"/>
      <c r="KB205" s="58"/>
    </row>
    <row r="206" spans="1:288" s="34" customFormat="1" ht="12.6" customHeight="1" x14ac:dyDescent="0.2">
      <c r="A206" s="56"/>
      <c r="B206" s="524" t="s">
        <v>9</v>
      </c>
      <c r="C206" s="525"/>
      <c r="D206" s="526"/>
      <c r="E206" s="114">
        <f>'7990NTP-P'!D66</f>
        <v>0</v>
      </c>
      <c r="F206" s="207">
        <f>SUM(G174+G179+G180)</f>
        <v>0</v>
      </c>
      <c r="G206" s="204"/>
      <c r="H206" s="205">
        <f t="shared" si="7"/>
        <v>0</v>
      </c>
      <c r="I206" s="204"/>
      <c r="J206" s="191"/>
      <c r="K206" s="179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  <c r="AB206" s="211"/>
      <c r="AC206" s="58"/>
      <c r="AD206" s="36"/>
      <c r="AE206" s="36"/>
      <c r="AF206" s="36"/>
      <c r="AG206" s="36"/>
      <c r="AH206" s="36"/>
      <c r="AI206" s="36"/>
      <c r="AJ206" s="36"/>
      <c r="AK206" s="36"/>
      <c r="AL206" s="36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  <c r="CG206" s="58"/>
      <c r="CH206" s="58"/>
      <c r="CI206" s="58"/>
      <c r="CJ206" s="58"/>
      <c r="CK206" s="58"/>
      <c r="CL206" s="58"/>
      <c r="CM206" s="58"/>
      <c r="CN206" s="58"/>
      <c r="CO206" s="58"/>
      <c r="CP206" s="58"/>
      <c r="CQ206" s="58"/>
      <c r="CR206" s="58"/>
      <c r="CS206" s="58"/>
      <c r="CT206" s="58"/>
      <c r="CU206" s="58"/>
      <c r="CV206" s="58"/>
      <c r="CW206" s="58"/>
      <c r="CX206" s="58"/>
      <c r="CY206" s="58"/>
      <c r="CZ206" s="58"/>
      <c r="DA206" s="58"/>
      <c r="DB206" s="58"/>
      <c r="DC206" s="58"/>
      <c r="DD206" s="58"/>
      <c r="DE206" s="58"/>
      <c r="DF206" s="58"/>
      <c r="DG206" s="58"/>
      <c r="DH206" s="58"/>
      <c r="DI206" s="58"/>
      <c r="DJ206" s="58"/>
      <c r="DK206" s="58"/>
      <c r="DL206" s="58"/>
      <c r="DM206" s="58"/>
      <c r="DN206" s="58"/>
      <c r="DO206" s="58"/>
      <c r="DP206" s="58"/>
      <c r="DQ206" s="58"/>
      <c r="DR206" s="58"/>
      <c r="DS206" s="58"/>
      <c r="DT206" s="58"/>
      <c r="DU206" s="58"/>
      <c r="DV206" s="58"/>
      <c r="DW206" s="58"/>
      <c r="DX206" s="58"/>
      <c r="DY206" s="58"/>
      <c r="DZ206" s="58"/>
      <c r="EA206" s="58"/>
      <c r="EB206" s="58"/>
      <c r="EC206" s="58"/>
      <c r="ED206" s="58"/>
      <c r="EE206" s="58"/>
      <c r="EF206" s="58"/>
      <c r="EG206" s="58"/>
      <c r="EH206" s="58"/>
      <c r="EI206" s="58"/>
      <c r="EJ206" s="58"/>
      <c r="EK206" s="58"/>
      <c r="EL206" s="58"/>
      <c r="EM206" s="58"/>
      <c r="EN206" s="58"/>
      <c r="EO206" s="58"/>
      <c r="EP206" s="58"/>
      <c r="EQ206" s="58"/>
      <c r="ER206" s="58"/>
      <c r="ES206" s="58"/>
      <c r="ET206" s="58"/>
      <c r="EU206" s="58"/>
      <c r="EV206" s="58"/>
      <c r="EW206" s="58"/>
      <c r="EX206" s="58"/>
      <c r="EY206" s="58"/>
      <c r="EZ206" s="58"/>
      <c r="FA206" s="58"/>
      <c r="FB206" s="58"/>
      <c r="FC206" s="58"/>
      <c r="FD206" s="58"/>
      <c r="FE206" s="58"/>
      <c r="FF206" s="58"/>
      <c r="FG206" s="58"/>
      <c r="FH206" s="58"/>
      <c r="FI206" s="58"/>
      <c r="FJ206" s="58"/>
      <c r="FK206" s="58"/>
      <c r="FL206" s="58"/>
      <c r="FM206" s="58"/>
      <c r="FN206" s="58"/>
      <c r="FO206" s="58"/>
      <c r="FP206" s="58"/>
      <c r="FQ206" s="58"/>
      <c r="FR206" s="58"/>
      <c r="FS206" s="58"/>
      <c r="FT206" s="58"/>
      <c r="FU206" s="58"/>
      <c r="FV206" s="58"/>
      <c r="FW206" s="58"/>
      <c r="FX206" s="58"/>
      <c r="FY206" s="58"/>
      <c r="FZ206" s="58"/>
      <c r="GA206" s="58"/>
      <c r="GB206" s="58"/>
      <c r="GC206" s="58"/>
      <c r="GD206" s="58"/>
      <c r="GE206" s="58"/>
      <c r="GF206" s="58"/>
      <c r="GG206" s="58"/>
      <c r="GH206" s="58"/>
      <c r="GI206" s="58"/>
      <c r="GJ206" s="58"/>
      <c r="GK206" s="58"/>
      <c r="GL206" s="58"/>
      <c r="GM206" s="58"/>
      <c r="GN206" s="58"/>
      <c r="GO206" s="58"/>
      <c r="GP206" s="58"/>
      <c r="GQ206" s="58"/>
      <c r="GR206" s="58"/>
      <c r="GS206" s="58"/>
      <c r="GT206" s="58"/>
      <c r="GU206" s="58"/>
      <c r="GV206" s="58"/>
      <c r="GW206" s="58"/>
      <c r="GX206" s="58"/>
      <c r="GY206" s="58"/>
      <c r="GZ206" s="58"/>
      <c r="HA206" s="58"/>
      <c r="HB206" s="58"/>
      <c r="HC206" s="58"/>
      <c r="HD206" s="58"/>
      <c r="HE206" s="58"/>
      <c r="HF206" s="58"/>
      <c r="HG206" s="58"/>
      <c r="HH206" s="58"/>
      <c r="HI206" s="58"/>
      <c r="HJ206" s="58"/>
      <c r="HK206" s="58"/>
      <c r="HL206" s="58"/>
      <c r="HM206" s="58"/>
      <c r="HN206" s="58"/>
      <c r="HO206" s="58"/>
      <c r="HP206" s="58"/>
      <c r="HQ206" s="58"/>
      <c r="HR206" s="58"/>
      <c r="HS206" s="58"/>
      <c r="HT206" s="58"/>
      <c r="HU206" s="58"/>
      <c r="HV206" s="58"/>
      <c r="HW206" s="58"/>
      <c r="HX206" s="58"/>
      <c r="HY206" s="58"/>
      <c r="HZ206" s="58"/>
      <c r="IA206" s="58"/>
      <c r="IB206" s="58"/>
      <c r="IC206" s="58"/>
      <c r="ID206" s="58"/>
      <c r="IE206" s="58"/>
      <c r="IF206" s="58"/>
      <c r="IG206" s="58"/>
      <c r="IH206" s="58"/>
      <c r="II206" s="58"/>
      <c r="IJ206" s="58"/>
      <c r="IK206" s="58"/>
      <c r="IL206" s="58"/>
      <c r="IM206" s="58"/>
      <c r="IN206" s="58"/>
      <c r="IO206" s="58"/>
      <c r="IP206" s="58"/>
      <c r="IQ206" s="58"/>
      <c r="IR206" s="58"/>
      <c r="IS206" s="58"/>
      <c r="IT206" s="58"/>
      <c r="IU206" s="58"/>
      <c r="IV206" s="58"/>
      <c r="IW206" s="58"/>
      <c r="IX206" s="58"/>
      <c r="IY206" s="58"/>
      <c r="IZ206" s="58"/>
      <c r="JA206" s="58"/>
      <c r="JB206" s="58"/>
      <c r="JC206" s="58"/>
      <c r="JD206" s="58"/>
      <c r="JE206" s="58"/>
      <c r="JF206" s="58"/>
      <c r="JG206" s="58"/>
      <c r="JH206" s="58"/>
      <c r="JI206" s="58"/>
      <c r="JJ206" s="58"/>
      <c r="JK206" s="58"/>
      <c r="JL206" s="58"/>
      <c r="JM206" s="58"/>
      <c r="JN206" s="58"/>
      <c r="JO206" s="58"/>
      <c r="JP206" s="58"/>
      <c r="JQ206" s="58"/>
      <c r="JR206" s="58"/>
      <c r="JS206" s="58"/>
      <c r="JT206" s="58"/>
      <c r="JU206" s="58"/>
      <c r="JV206" s="58"/>
      <c r="JW206" s="58"/>
      <c r="JX206" s="58"/>
      <c r="JY206" s="58"/>
      <c r="JZ206" s="58"/>
      <c r="KA206" s="58"/>
      <c r="KB206" s="58"/>
    </row>
    <row r="207" spans="1:288" s="34" customFormat="1" ht="12.6" customHeight="1" x14ac:dyDescent="0.2">
      <c r="A207" s="56"/>
      <c r="B207" s="524" t="s">
        <v>10</v>
      </c>
      <c r="C207" s="525"/>
      <c r="D207" s="526"/>
      <c r="E207" s="114">
        <f>'7990NTP-P'!D67</f>
        <v>0</v>
      </c>
      <c r="F207" s="207">
        <f>SUM(K174+K179+K180)</f>
        <v>0</v>
      </c>
      <c r="G207" s="204"/>
      <c r="H207" s="205">
        <f t="shared" si="7"/>
        <v>0</v>
      </c>
      <c r="I207" s="204"/>
      <c r="J207" s="191"/>
      <c r="K207" s="179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58"/>
      <c r="AD207" s="36"/>
      <c r="AE207" s="36"/>
      <c r="AF207" s="36"/>
      <c r="AG207" s="36"/>
      <c r="AH207" s="36"/>
      <c r="AI207" s="36"/>
      <c r="AJ207" s="36"/>
      <c r="AK207" s="36"/>
      <c r="AL207" s="36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8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  <c r="CG207" s="58"/>
      <c r="CH207" s="58"/>
      <c r="CI207" s="58"/>
      <c r="CJ207" s="58"/>
      <c r="CK207" s="58"/>
      <c r="CL207" s="58"/>
      <c r="CM207" s="58"/>
      <c r="CN207" s="58"/>
      <c r="CO207" s="58"/>
      <c r="CP207" s="58"/>
      <c r="CQ207" s="58"/>
      <c r="CR207" s="58"/>
      <c r="CS207" s="58"/>
      <c r="CT207" s="58"/>
      <c r="CU207" s="58"/>
      <c r="CV207" s="58"/>
      <c r="CW207" s="58"/>
      <c r="CX207" s="58"/>
      <c r="CY207" s="58"/>
      <c r="CZ207" s="58"/>
      <c r="DA207" s="58"/>
      <c r="DB207" s="58"/>
      <c r="DC207" s="58"/>
      <c r="DD207" s="58"/>
      <c r="DE207" s="58"/>
      <c r="DF207" s="58"/>
      <c r="DG207" s="58"/>
      <c r="DH207" s="58"/>
      <c r="DI207" s="58"/>
      <c r="DJ207" s="58"/>
      <c r="DK207" s="58"/>
      <c r="DL207" s="58"/>
      <c r="DM207" s="58"/>
      <c r="DN207" s="58"/>
      <c r="DO207" s="58"/>
      <c r="DP207" s="58"/>
      <c r="DQ207" s="58"/>
      <c r="DR207" s="58"/>
      <c r="DS207" s="58"/>
      <c r="DT207" s="58"/>
      <c r="DU207" s="58"/>
      <c r="DV207" s="58"/>
      <c r="DW207" s="58"/>
      <c r="DX207" s="58"/>
      <c r="DY207" s="58"/>
      <c r="DZ207" s="58"/>
      <c r="EA207" s="58"/>
      <c r="EB207" s="58"/>
      <c r="EC207" s="58"/>
      <c r="ED207" s="58"/>
      <c r="EE207" s="58"/>
      <c r="EF207" s="58"/>
      <c r="EG207" s="58"/>
      <c r="EH207" s="58"/>
      <c r="EI207" s="58"/>
      <c r="EJ207" s="58"/>
      <c r="EK207" s="58"/>
      <c r="EL207" s="58"/>
      <c r="EM207" s="58"/>
      <c r="EN207" s="58"/>
      <c r="EO207" s="58"/>
      <c r="EP207" s="58"/>
      <c r="EQ207" s="58"/>
      <c r="ER207" s="58"/>
      <c r="ES207" s="58"/>
      <c r="ET207" s="58"/>
      <c r="EU207" s="58"/>
      <c r="EV207" s="58"/>
      <c r="EW207" s="58"/>
      <c r="EX207" s="58"/>
      <c r="EY207" s="58"/>
      <c r="EZ207" s="58"/>
      <c r="FA207" s="58"/>
      <c r="FB207" s="58"/>
      <c r="FC207" s="58"/>
      <c r="FD207" s="58"/>
      <c r="FE207" s="58"/>
      <c r="FF207" s="58"/>
      <c r="FG207" s="58"/>
      <c r="FH207" s="58"/>
      <c r="FI207" s="58"/>
      <c r="FJ207" s="58"/>
      <c r="FK207" s="58"/>
      <c r="FL207" s="58"/>
      <c r="FM207" s="58"/>
      <c r="FN207" s="58"/>
      <c r="FO207" s="58"/>
      <c r="FP207" s="58"/>
      <c r="FQ207" s="58"/>
      <c r="FR207" s="58"/>
      <c r="FS207" s="58"/>
      <c r="FT207" s="58"/>
      <c r="FU207" s="58"/>
      <c r="FV207" s="58"/>
      <c r="FW207" s="58"/>
      <c r="FX207" s="58"/>
      <c r="FY207" s="58"/>
      <c r="FZ207" s="58"/>
      <c r="GA207" s="58"/>
      <c r="GB207" s="58"/>
      <c r="GC207" s="58"/>
      <c r="GD207" s="58"/>
      <c r="GE207" s="58"/>
      <c r="GF207" s="58"/>
      <c r="GG207" s="58"/>
      <c r="GH207" s="58"/>
      <c r="GI207" s="58"/>
      <c r="GJ207" s="58"/>
      <c r="GK207" s="58"/>
      <c r="GL207" s="58"/>
      <c r="GM207" s="58"/>
      <c r="GN207" s="58"/>
      <c r="GO207" s="58"/>
      <c r="GP207" s="58"/>
      <c r="GQ207" s="58"/>
      <c r="GR207" s="58"/>
      <c r="GS207" s="58"/>
      <c r="GT207" s="58"/>
      <c r="GU207" s="58"/>
      <c r="GV207" s="58"/>
      <c r="GW207" s="58"/>
      <c r="GX207" s="58"/>
      <c r="GY207" s="58"/>
      <c r="GZ207" s="58"/>
      <c r="HA207" s="58"/>
      <c r="HB207" s="58"/>
      <c r="HC207" s="58"/>
      <c r="HD207" s="58"/>
      <c r="HE207" s="58"/>
      <c r="HF207" s="58"/>
      <c r="HG207" s="58"/>
      <c r="HH207" s="58"/>
      <c r="HI207" s="58"/>
      <c r="HJ207" s="58"/>
      <c r="HK207" s="58"/>
      <c r="HL207" s="58"/>
      <c r="HM207" s="58"/>
      <c r="HN207" s="58"/>
      <c r="HO207" s="58"/>
      <c r="HP207" s="58"/>
      <c r="HQ207" s="58"/>
      <c r="HR207" s="58"/>
      <c r="HS207" s="58"/>
      <c r="HT207" s="58"/>
      <c r="HU207" s="58"/>
      <c r="HV207" s="58"/>
      <c r="HW207" s="58"/>
      <c r="HX207" s="58"/>
      <c r="HY207" s="58"/>
      <c r="HZ207" s="58"/>
      <c r="IA207" s="58"/>
      <c r="IB207" s="58"/>
      <c r="IC207" s="58"/>
      <c r="ID207" s="58"/>
      <c r="IE207" s="58"/>
      <c r="IF207" s="58"/>
      <c r="IG207" s="58"/>
      <c r="IH207" s="58"/>
      <c r="II207" s="58"/>
      <c r="IJ207" s="58"/>
      <c r="IK207" s="58"/>
      <c r="IL207" s="58"/>
      <c r="IM207" s="58"/>
      <c r="IN207" s="58"/>
      <c r="IO207" s="58"/>
      <c r="IP207" s="58"/>
      <c r="IQ207" s="58"/>
      <c r="IR207" s="58"/>
      <c r="IS207" s="58"/>
      <c r="IT207" s="58"/>
      <c r="IU207" s="58"/>
      <c r="IV207" s="58"/>
      <c r="IW207" s="58"/>
      <c r="IX207" s="58"/>
      <c r="IY207" s="58"/>
      <c r="IZ207" s="58"/>
      <c r="JA207" s="58"/>
      <c r="JB207" s="58"/>
      <c r="JC207" s="58"/>
      <c r="JD207" s="58"/>
      <c r="JE207" s="58"/>
      <c r="JF207" s="58"/>
      <c r="JG207" s="58"/>
      <c r="JH207" s="58"/>
      <c r="JI207" s="58"/>
      <c r="JJ207" s="58"/>
      <c r="JK207" s="58"/>
      <c r="JL207" s="58"/>
      <c r="JM207" s="58"/>
      <c r="JN207" s="58"/>
      <c r="JO207" s="58"/>
      <c r="JP207" s="58"/>
      <c r="JQ207" s="58"/>
      <c r="JR207" s="58"/>
      <c r="JS207" s="58"/>
      <c r="JT207" s="58"/>
      <c r="JU207" s="58"/>
      <c r="JV207" s="58"/>
      <c r="JW207" s="58"/>
      <c r="JX207" s="58"/>
      <c r="JY207" s="58"/>
      <c r="JZ207" s="58"/>
      <c r="KA207" s="58"/>
      <c r="KB207" s="58"/>
    </row>
    <row r="208" spans="1:288" s="34" customFormat="1" ht="12.6" customHeight="1" x14ac:dyDescent="0.2">
      <c r="A208" s="56"/>
      <c r="B208" s="527" t="s">
        <v>242</v>
      </c>
      <c r="C208" s="528"/>
      <c r="D208" s="529"/>
      <c r="E208" s="114">
        <f>'7990NTP-P'!D68</f>
        <v>0</v>
      </c>
      <c r="F208" s="207">
        <f>SUM(O174+O179+O180)</f>
        <v>0</v>
      </c>
      <c r="G208" s="204"/>
      <c r="H208" s="205">
        <f t="shared" si="7"/>
        <v>0</v>
      </c>
      <c r="I208" s="204"/>
      <c r="J208" s="191"/>
      <c r="K208" s="179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  <c r="AB208" s="211"/>
      <c r="AC208" s="58"/>
      <c r="AD208" s="36"/>
      <c r="AE208" s="36"/>
      <c r="AF208" s="36"/>
      <c r="AG208" s="36"/>
      <c r="AH208" s="36"/>
      <c r="AI208" s="36"/>
      <c r="AJ208" s="36"/>
      <c r="AK208" s="36"/>
      <c r="AL208" s="36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8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  <c r="CG208" s="58"/>
      <c r="CH208" s="58"/>
      <c r="CI208" s="58"/>
      <c r="CJ208" s="58"/>
      <c r="CK208" s="58"/>
      <c r="CL208" s="58"/>
      <c r="CM208" s="58"/>
      <c r="CN208" s="58"/>
      <c r="CO208" s="58"/>
      <c r="CP208" s="58"/>
      <c r="CQ208" s="58"/>
      <c r="CR208" s="58"/>
      <c r="CS208" s="58"/>
      <c r="CT208" s="58"/>
      <c r="CU208" s="58"/>
      <c r="CV208" s="58"/>
      <c r="CW208" s="58"/>
      <c r="CX208" s="58"/>
      <c r="CY208" s="58"/>
      <c r="CZ208" s="58"/>
      <c r="DA208" s="58"/>
      <c r="DB208" s="58"/>
      <c r="DC208" s="58"/>
      <c r="DD208" s="58"/>
      <c r="DE208" s="58"/>
      <c r="DF208" s="58"/>
      <c r="DG208" s="58"/>
      <c r="DH208" s="58"/>
      <c r="DI208" s="58"/>
      <c r="DJ208" s="58"/>
      <c r="DK208" s="58"/>
      <c r="DL208" s="58"/>
      <c r="DM208" s="58"/>
      <c r="DN208" s="58"/>
      <c r="DO208" s="58"/>
      <c r="DP208" s="58"/>
      <c r="DQ208" s="58"/>
      <c r="DR208" s="58"/>
      <c r="DS208" s="58"/>
      <c r="DT208" s="58"/>
      <c r="DU208" s="58"/>
      <c r="DV208" s="58"/>
      <c r="DW208" s="58"/>
      <c r="DX208" s="58"/>
      <c r="DY208" s="58"/>
      <c r="DZ208" s="58"/>
      <c r="EA208" s="58"/>
      <c r="EB208" s="58"/>
      <c r="EC208" s="58"/>
      <c r="ED208" s="58"/>
      <c r="EE208" s="58"/>
      <c r="EF208" s="58"/>
      <c r="EG208" s="58"/>
      <c r="EH208" s="58"/>
      <c r="EI208" s="58"/>
      <c r="EJ208" s="58"/>
      <c r="EK208" s="58"/>
      <c r="EL208" s="58"/>
      <c r="EM208" s="58"/>
      <c r="EN208" s="58"/>
      <c r="EO208" s="58"/>
      <c r="EP208" s="58"/>
      <c r="EQ208" s="58"/>
      <c r="ER208" s="58"/>
      <c r="ES208" s="58"/>
      <c r="ET208" s="58"/>
      <c r="EU208" s="58"/>
      <c r="EV208" s="58"/>
      <c r="EW208" s="58"/>
      <c r="EX208" s="58"/>
      <c r="EY208" s="58"/>
      <c r="EZ208" s="58"/>
      <c r="FA208" s="58"/>
      <c r="FB208" s="58"/>
      <c r="FC208" s="58"/>
      <c r="FD208" s="58"/>
      <c r="FE208" s="58"/>
      <c r="FF208" s="58"/>
      <c r="FG208" s="58"/>
      <c r="FH208" s="58"/>
      <c r="FI208" s="58"/>
      <c r="FJ208" s="58"/>
      <c r="FK208" s="58"/>
      <c r="FL208" s="58"/>
      <c r="FM208" s="58"/>
      <c r="FN208" s="58"/>
      <c r="FO208" s="58"/>
      <c r="FP208" s="58"/>
      <c r="FQ208" s="58"/>
      <c r="FR208" s="58"/>
      <c r="FS208" s="58"/>
      <c r="FT208" s="58"/>
      <c r="FU208" s="58"/>
      <c r="FV208" s="58"/>
      <c r="FW208" s="58"/>
      <c r="FX208" s="58"/>
      <c r="FY208" s="58"/>
      <c r="FZ208" s="58"/>
      <c r="GA208" s="58"/>
      <c r="GB208" s="58"/>
      <c r="GC208" s="58"/>
      <c r="GD208" s="58"/>
      <c r="GE208" s="58"/>
      <c r="GF208" s="58"/>
      <c r="GG208" s="58"/>
      <c r="GH208" s="58"/>
      <c r="GI208" s="58"/>
      <c r="GJ208" s="58"/>
      <c r="GK208" s="58"/>
      <c r="GL208" s="58"/>
      <c r="GM208" s="58"/>
      <c r="GN208" s="58"/>
      <c r="GO208" s="58"/>
      <c r="GP208" s="58"/>
      <c r="GQ208" s="58"/>
      <c r="GR208" s="58"/>
      <c r="GS208" s="58"/>
      <c r="GT208" s="58"/>
      <c r="GU208" s="58"/>
      <c r="GV208" s="58"/>
      <c r="GW208" s="58"/>
      <c r="GX208" s="58"/>
      <c r="GY208" s="58"/>
      <c r="GZ208" s="58"/>
      <c r="HA208" s="58"/>
      <c r="HB208" s="58"/>
      <c r="HC208" s="58"/>
      <c r="HD208" s="58"/>
      <c r="HE208" s="58"/>
      <c r="HF208" s="58"/>
      <c r="HG208" s="58"/>
      <c r="HH208" s="58"/>
      <c r="HI208" s="58"/>
      <c r="HJ208" s="58"/>
      <c r="HK208" s="58"/>
      <c r="HL208" s="58"/>
      <c r="HM208" s="58"/>
      <c r="HN208" s="58"/>
      <c r="HO208" s="58"/>
      <c r="HP208" s="58"/>
      <c r="HQ208" s="58"/>
      <c r="HR208" s="58"/>
      <c r="HS208" s="58"/>
      <c r="HT208" s="58"/>
      <c r="HU208" s="58"/>
      <c r="HV208" s="58"/>
      <c r="HW208" s="58"/>
      <c r="HX208" s="58"/>
      <c r="HY208" s="58"/>
      <c r="HZ208" s="58"/>
      <c r="IA208" s="58"/>
      <c r="IB208" s="58"/>
      <c r="IC208" s="58"/>
      <c r="ID208" s="58"/>
      <c r="IE208" s="58"/>
      <c r="IF208" s="58"/>
      <c r="IG208" s="58"/>
      <c r="IH208" s="58"/>
      <c r="II208" s="58"/>
      <c r="IJ208" s="58"/>
      <c r="IK208" s="58"/>
      <c r="IL208" s="58"/>
      <c r="IM208" s="58"/>
      <c r="IN208" s="58"/>
      <c r="IO208" s="58"/>
      <c r="IP208" s="58"/>
      <c r="IQ208" s="58"/>
      <c r="IR208" s="58"/>
      <c r="IS208" s="58"/>
      <c r="IT208" s="58"/>
      <c r="IU208" s="58"/>
      <c r="IV208" s="58"/>
      <c r="IW208" s="58"/>
      <c r="IX208" s="58"/>
      <c r="IY208" s="58"/>
      <c r="IZ208" s="58"/>
      <c r="JA208" s="58"/>
      <c r="JB208" s="58"/>
      <c r="JC208" s="58"/>
      <c r="JD208" s="58"/>
      <c r="JE208" s="58"/>
      <c r="JF208" s="58"/>
      <c r="JG208" s="58"/>
      <c r="JH208" s="58"/>
      <c r="JI208" s="58"/>
      <c r="JJ208" s="58"/>
      <c r="JK208" s="58"/>
      <c r="JL208" s="58"/>
      <c r="JM208" s="58"/>
      <c r="JN208" s="58"/>
      <c r="JO208" s="58"/>
      <c r="JP208" s="58"/>
      <c r="JQ208" s="58"/>
      <c r="JR208" s="58"/>
      <c r="JS208" s="58"/>
      <c r="JT208" s="58"/>
      <c r="JU208" s="58"/>
      <c r="JV208" s="58"/>
      <c r="JW208" s="58"/>
      <c r="JX208" s="58"/>
      <c r="JY208" s="58"/>
      <c r="JZ208" s="58"/>
      <c r="KA208" s="58"/>
      <c r="KB208" s="58"/>
    </row>
    <row r="209" spans="1:288" s="34" customFormat="1" ht="12.6" customHeight="1" x14ac:dyDescent="0.2">
      <c r="A209" s="56"/>
      <c r="B209" s="527" t="s">
        <v>243</v>
      </c>
      <c r="C209" s="528"/>
      <c r="D209" s="529"/>
      <c r="E209" s="114">
        <f>'7990NTP-P'!D69</f>
        <v>0</v>
      </c>
      <c r="F209" s="207">
        <f>SUM(S174+S179+S180)</f>
        <v>0</v>
      </c>
      <c r="G209" s="204"/>
      <c r="H209" s="205">
        <f t="shared" si="7"/>
        <v>0</v>
      </c>
      <c r="I209" s="204"/>
      <c r="J209" s="191"/>
      <c r="K209" s="179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58"/>
      <c r="AD209" s="36"/>
      <c r="AE209" s="36"/>
      <c r="AF209" s="36"/>
      <c r="AG209" s="36"/>
      <c r="AH209" s="36"/>
      <c r="AI209" s="36"/>
      <c r="AJ209" s="36"/>
      <c r="AK209" s="36"/>
      <c r="AL209" s="36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8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  <c r="CG209" s="58"/>
      <c r="CH209" s="58"/>
      <c r="CI209" s="58"/>
      <c r="CJ209" s="58"/>
      <c r="CK209" s="58"/>
      <c r="CL209" s="58"/>
      <c r="CM209" s="58"/>
      <c r="CN209" s="58"/>
      <c r="CO209" s="58"/>
      <c r="CP209" s="58"/>
      <c r="CQ209" s="58"/>
      <c r="CR209" s="58"/>
      <c r="CS209" s="58"/>
      <c r="CT209" s="58"/>
      <c r="CU209" s="58"/>
      <c r="CV209" s="58"/>
      <c r="CW209" s="58"/>
      <c r="CX209" s="58"/>
      <c r="CY209" s="58"/>
      <c r="CZ209" s="58"/>
      <c r="DA209" s="58"/>
      <c r="DB209" s="58"/>
      <c r="DC209" s="58"/>
      <c r="DD209" s="58"/>
      <c r="DE209" s="58"/>
      <c r="DF209" s="58"/>
      <c r="DG209" s="58"/>
      <c r="DH209" s="58"/>
      <c r="DI209" s="58"/>
      <c r="DJ209" s="58"/>
      <c r="DK209" s="58"/>
      <c r="DL209" s="58"/>
      <c r="DM209" s="58"/>
      <c r="DN209" s="58"/>
      <c r="DO209" s="58"/>
      <c r="DP209" s="58"/>
      <c r="DQ209" s="58"/>
      <c r="DR209" s="58"/>
      <c r="DS209" s="58"/>
      <c r="DT209" s="58"/>
      <c r="DU209" s="58"/>
      <c r="DV209" s="58"/>
      <c r="DW209" s="58"/>
      <c r="DX209" s="58"/>
      <c r="DY209" s="58"/>
      <c r="DZ209" s="58"/>
      <c r="EA209" s="58"/>
      <c r="EB209" s="58"/>
      <c r="EC209" s="58"/>
      <c r="ED209" s="58"/>
      <c r="EE209" s="58"/>
      <c r="EF209" s="58"/>
      <c r="EG209" s="58"/>
      <c r="EH209" s="58"/>
      <c r="EI209" s="58"/>
      <c r="EJ209" s="58"/>
      <c r="EK209" s="58"/>
      <c r="EL209" s="58"/>
      <c r="EM209" s="58"/>
      <c r="EN209" s="58"/>
      <c r="EO209" s="58"/>
      <c r="EP209" s="58"/>
      <c r="EQ209" s="58"/>
      <c r="ER209" s="58"/>
      <c r="ES209" s="58"/>
      <c r="ET209" s="58"/>
      <c r="EU209" s="58"/>
      <c r="EV209" s="58"/>
      <c r="EW209" s="58"/>
      <c r="EX209" s="58"/>
      <c r="EY209" s="58"/>
      <c r="EZ209" s="58"/>
      <c r="FA209" s="58"/>
      <c r="FB209" s="58"/>
      <c r="FC209" s="58"/>
      <c r="FD209" s="58"/>
      <c r="FE209" s="58"/>
      <c r="FF209" s="58"/>
      <c r="FG209" s="58"/>
      <c r="FH209" s="58"/>
      <c r="FI209" s="58"/>
      <c r="FJ209" s="58"/>
      <c r="FK209" s="58"/>
      <c r="FL209" s="58"/>
      <c r="FM209" s="58"/>
      <c r="FN209" s="58"/>
      <c r="FO209" s="58"/>
      <c r="FP209" s="58"/>
      <c r="FQ209" s="58"/>
      <c r="FR209" s="58"/>
      <c r="FS209" s="58"/>
      <c r="FT209" s="58"/>
      <c r="FU209" s="58"/>
      <c r="FV209" s="58"/>
      <c r="FW209" s="58"/>
      <c r="FX209" s="58"/>
      <c r="FY209" s="58"/>
      <c r="FZ209" s="58"/>
      <c r="GA209" s="58"/>
      <c r="GB209" s="58"/>
      <c r="GC209" s="58"/>
      <c r="GD209" s="58"/>
      <c r="GE209" s="58"/>
      <c r="GF209" s="58"/>
      <c r="GG209" s="58"/>
      <c r="GH209" s="58"/>
      <c r="GI209" s="58"/>
      <c r="GJ209" s="58"/>
      <c r="GK209" s="58"/>
      <c r="GL209" s="58"/>
      <c r="GM209" s="58"/>
      <c r="GN209" s="58"/>
      <c r="GO209" s="58"/>
      <c r="GP209" s="58"/>
      <c r="GQ209" s="58"/>
      <c r="GR209" s="58"/>
      <c r="GS209" s="58"/>
      <c r="GT209" s="58"/>
      <c r="GU209" s="58"/>
      <c r="GV209" s="58"/>
      <c r="GW209" s="58"/>
      <c r="GX209" s="58"/>
      <c r="GY209" s="58"/>
      <c r="GZ209" s="58"/>
      <c r="HA209" s="58"/>
      <c r="HB209" s="58"/>
      <c r="HC209" s="58"/>
      <c r="HD209" s="58"/>
      <c r="HE209" s="58"/>
      <c r="HF209" s="58"/>
      <c r="HG209" s="58"/>
      <c r="HH209" s="58"/>
      <c r="HI209" s="58"/>
      <c r="HJ209" s="58"/>
      <c r="HK209" s="58"/>
      <c r="HL209" s="58"/>
      <c r="HM209" s="58"/>
      <c r="HN209" s="58"/>
      <c r="HO209" s="58"/>
      <c r="HP209" s="58"/>
      <c r="HQ209" s="58"/>
      <c r="HR209" s="58"/>
      <c r="HS209" s="58"/>
      <c r="HT209" s="58"/>
      <c r="HU209" s="58"/>
      <c r="HV209" s="58"/>
      <c r="HW209" s="58"/>
      <c r="HX209" s="58"/>
      <c r="HY209" s="58"/>
      <c r="HZ209" s="58"/>
      <c r="IA209" s="58"/>
      <c r="IB209" s="58"/>
      <c r="IC209" s="58"/>
      <c r="ID209" s="58"/>
      <c r="IE209" s="58"/>
      <c r="IF209" s="58"/>
      <c r="IG209" s="58"/>
      <c r="IH209" s="58"/>
      <c r="II209" s="58"/>
      <c r="IJ209" s="58"/>
      <c r="IK209" s="58"/>
      <c r="IL209" s="58"/>
      <c r="IM209" s="58"/>
      <c r="IN209" s="58"/>
      <c r="IO209" s="58"/>
      <c r="IP209" s="58"/>
      <c r="IQ209" s="58"/>
      <c r="IR209" s="58"/>
      <c r="IS209" s="58"/>
      <c r="IT209" s="58"/>
      <c r="IU209" s="58"/>
      <c r="IV209" s="58"/>
      <c r="IW209" s="58"/>
      <c r="IX209" s="58"/>
      <c r="IY209" s="58"/>
      <c r="IZ209" s="58"/>
      <c r="JA209" s="58"/>
      <c r="JB209" s="58"/>
      <c r="JC209" s="58"/>
      <c r="JD209" s="58"/>
      <c r="JE209" s="58"/>
      <c r="JF209" s="58"/>
      <c r="JG209" s="58"/>
      <c r="JH209" s="58"/>
      <c r="JI209" s="58"/>
      <c r="JJ209" s="58"/>
      <c r="JK209" s="58"/>
      <c r="JL209" s="58"/>
      <c r="JM209" s="58"/>
      <c r="JN209" s="58"/>
      <c r="JO209" s="58"/>
      <c r="JP209" s="58"/>
      <c r="JQ209" s="58"/>
      <c r="JR209" s="58"/>
      <c r="JS209" s="58"/>
      <c r="JT209" s="58"/>
      <c r="JU209" s="58"/>
      <c r="JV209" s="58"/>
      <c r="JW209" s="58"/>
      <c r="JX209" s="58"/>
      <c r="JY209" s="58"/>
      <c r="JZ209" s="58"/>
      <c r="KA209" s="58"/>
      <c r="KB209" s="58"/>
    </row>
    <row r="210" spans="1:288" s="34" customFormat="1" ht="12.6" customHeight="1" x14ac:dyDescent="0.2">
      <c r="A210" s="56"/>
      <c r="B210" s="527" t="s">
        <v>244</v>
      </c>
      <c r="C210" s="528"/>
      <c r="D210" s="529"/>
      <c r="E210" s="114">
        <f>'7990NTP-P'!D70</f>
        <v>0</v>
      </c>
      <c r="F210" s="207">
        <f>SUM(W174+W179+W180)</f>
        <v>0</v>
      </c>
      <c r="G210" s="204"/>
      <c r="H210" s="205">
        <f t="shared" si="7"/>
        <v>0</v>
      </c>
      <c r="I210" s="204"/>
      <c r="J210" s="191"/>
      <c r="K210" s="179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58"/>
      <c r="AD210" s="36"/>
      <c r="AE210" s="36"/>
      <c r="AF210" s="36"/>
      <c r="AG210" s="36"/>
      <c r="AH210" s="36"/>
      <c r="AI210" s="36"/>
      <c r="AJ210" s="36"/>
      <c r="AK210" s="36"/>
      <c r="AL210" s="36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8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  <c r="CG210" s="58"/>
      <c r="CH210" s="58"/>
      <c r="CI210" s="58"/>
      <c r="CJ210" s="58"/>
      <c r="CK210" s="58"/>
      <c r="CL210" s="58"/>
      <c r="CM210" s="58"/>
      <c r="CN210" s="58"/>
      <c r="CO210" s="58"/>
      <c r="CP210" s="58"/>
      <c r="CQ210" s="58"/>
      <c r="CR210" s="58"/>
      <c r="CS210" s="58"/>
      <c r="CT210" s="58"/>
      <c r="CU210" s="58"/>
      <c r="CV210" s="58"/>
      <c r="CW210" s="58"/>
      <c r="CX210" s="58"/>
      <c r="CY210" s="58"/>
      <c r="CZ210" s="58"/>
      <c r="DA210" s="58"/>
      <c r="DB210" s="58"/>
      <c r="DC210" s="58"/>
      <c r="DD210" s="58"/>
      <c r="DE210" s="58"/>
      <c r="DF210" s="58"/>
      <c r="DG210" s="58"/>
      <c r="DH210" s="58"/>
      <c r="DI210" s="58"/>
      <c r="DJ210" s="58"/>
      <c r="DK210" s="58"/>
      <c r="DL210" s="58"/>
      <c r="DM210" s="58"/>
      <c r="DN210" s="58"/>
      <c r="DO210" s="58"/>
      <c r="DP210" s="58"/>
      <c r="DQ210" s="58"/>
      <c r="DR210" s="58"/>
      <c r="DS210" s="58"/>
      <c r="DT210" s="58"/>
      <c r="DU210" s="58"/>
      <c r="DV210" s="58"/>
      <c r="DW210" s="58"/>
      <c r="DX210" s="58"/>
      <c r="DY210" s="58"/>
      <c r="DZ210" s="58"/>
      <c r="EA210" s="58"/>
      <c r="EB210" s="58"/>
      <c r="EC210" s="58"/>
      <c r="ED210" s="58"/>
      <c r="EE210" s="58"/>
      <c r="EF210" s="58"/>
      <c r="EG210" s="58"/>
      <c r="EH210" s="58"/>
      <c r="EI210" s="58"/>
      <c r="EJ210" s="58"/>
      <c r="EK210" s="58"/>
      <c r="EL210" s="58"/>
      <c r="EM210" s="58"/>
      <c r="EN210" s="58"/>
      <c r="EO210" s="58"/>
      <c r="EP210" s="58"/>
      <c r="EQ210" s="58"/>
      <c r="ER210" s="58"/>
      <c r="ES210" s="58"/>
      <c r="ET210" s="58"/>
      <c r="EU210" s="58"/>
      <c r="EV210" s="58"/>
      <c r="EW210" s="58"/>
      <c r="EX210" s="58"/>
      <c r="EY210" s="58"/>
      <c r="EZ210" s="58"/>
      <c r="FA210" s="58"/>
      <c r="FB210" s="58"/>
      <c r="FC210" s="58"/>
      <c r="FD210" s="58"/>
      <c r="FE210" s="58"/>
      <c r="FF210" s="58"/>
      <c r="FG210" s="58"/>
      <c r="FH210" s="58"/>
      <c r="FI210" s="58"/>
      <c r="FJ210" s="58"/>
      <c r="FK210" s="58"/>
      <c r="FL210" s="58"/>
      <c r="FM210" s="58"/>
      <c r="FN210" s="58"/>
      <c r="FO210" s="58"/>
      <c r="FP210" s="58"/>
      <c r="FQ210" s="58"/>
      <c r="FR210" s="58"/>
      <c r="FS210" s="58"/>
      <c r="FT210" s="58"/>
      <c r="FU210" s="58"/>
      <c r="FV210" s="58"/>
      <c r="FW210" s="58"/>
      <c r="FX210" s="58"/>
      <c r="FY210" s="58"/>
      <c r="FZ210" s="58"/>
      <c r="GA210" s="58"/>
      <c r="GB210" s="58"/>
      <c r="GC210" s="58"/>
      <c r="GD210" s="58"/>
      <c r="GE210" s="58"/>
      <c r="GF210" s="58"/>
      <c r="GG210" s="58"/>
      <c r="GH210" s="58"/>
      <c r="GI210" s="58"/>
      <c r="GJ210" s="58"/>
      <c r="GK210" s="58"/>
      <c r="GL210" s="58"/>
      <c r="GM210" s="58"/>
      <c r="GN210" s="58"/>
      <c r="GO210" s="58"/>
      <c r="GP210" s="58"/>
      <c r="GQ210" s="58"/>
      <c r="GR210" s="58"/>
      <c r="GS210" s="58"/>
      <c r="GT210" s="58"/>
      <c r="GU210" s="58"/>
      <c r="GV210" s="58"/>
      <c r="GW210" s="58"/>
      <c r="GX210" s="58"/>
      <c r="GY210" s="58"/>
      <c r="GZ210" s="58"/>
      <c r="HA210" s="58"/>
      <c r="HB210" s="58"/>
      <c r="HC210" s="58"/>
      <c r="HD210" s="58"/>
      <c r="HE210" s="58"/>
      <c r="HF210" s="58"/>
      <c r="HG210" s="58"/>
      <c r="HH210" s="58"/>
      <c r="HI210" s="58"/>
      <c r="HJ210" s="58"/>
      <c r="HK210" s="58"/>
      <c r="HL210" s="58"/>
      <c r="HM210" s="58"/>
      <c r="HN210" s="58"/>
      <c r="HO210" s="58"/>
      <c r="HP210" s="58"/>
      <c r="HQ210" s="58"/>
      <c r="HR210" s="58"/>
      <c r="HS210" s="58"/>
      <c r="HT210" s="58"/>
      <c r="HU210" s="58"/>
      <c r="HV210" s="58"/>
      <c r="HW210" s="58"/>
      <c r="HX210" s="58"/>
      <c r="HY210" s="58"/>
      <c r="HZ210" s="58"/>
      <c r="IA210" s="58"/>
      <c r="IB210" s="58"/>
      <c r="IC210" s="58"/>
      <c r="ID210" s="58"/>
      <c r="IE210" s="58"/>
      <c r="IF210" s="58"/>
      <c r="IG210" s="58"/>
      <c r="IH210" s="58"/>
      <c r="II210" s="58"/>
      <c r="IJ210" s="58"/>
      <c r="IK210" s="58"/>
      <c r="IL210" s="58"/>
      <c r="IM210" s="58"/>
      <c r="IN210" s="58"/>
      <c r="IO210" s="58"/>
      <c r="IP210" s="58"/>
      <c r="IQ210" s="58"/>
      <c r="IR210" s="58"/>
      <c r="IS210" s="58"/>
      <c r="IT210" s="58"/>
      <c r="IU210" s="58"/>
      <c r="IV210" s="58"/>
      <c r="IW210" s="58"/>
      <c r="IX210" s="58"/>
      <c r="IY210" s="58"/>
      <c r="IZ210" s="58"/>
      <c r="JA210" s="58"/>
      <c r="JB210" s="58"/>
      <c r="JC210" s="58"/>
      <c r="JD210" s="58"/>
      <c r="JE210" s="58"/>
      <c r="JF210" s="58"/>
      <c r="JG210" s="58"/>
      <c r="JH210" s="58"/>
      <c r="JI210" s="58"/>
      <c r="JJ210" s="58"/>
      <c r="JK210" s="58"/>
      <c r="JL210" s="58"/>
      <c r="JM210" s="58"/>
      <c r="JN210" s="58"/>
      <c r="JO210" s="58"/>
      <c r="JP210" s="58"/>
      <c r="JQ210" s="58"/>
      <c r="JR210" s="58"/>
      <c r="JS210" s="58"/>
      <c r="JT210" s="58"/>
      <c r="JU210" s="58"/>
      <c r="JV210" s="58"/>
      <c r="JW210" s="58"/>
      <c r="JX210" s="58"/>
      <c r="JY210" s="58"/>
      <c r="JZ210" s="58"/>
      <c r="KA210" s="58"/>
      <c r="KB210" s="58"/>
    </row>
    <row r="211" spans="1:288" s="34" customFormat="1" ht="12.6" customHeight="1" thickBot="1" x14ac:dyDescent="0.25">
      <c r="A211" s="56"/>
      <c r="B211" s="542" t="s">
        <v>241</v>
      </c>
      <c r="C211" s="543"/>
      <c r="D211" s="544"/>
      <c r="E211" s="114">
        <f>'7990NTP-P'!D71</f>
        <v>0</v>
      </c>
      <c r="F211" s="207">
        <f>SUM(AA174+AA179+AA180)</f>
        <v>0</v>
      </c>
      <c r="G211" s="204"/>
      <c r="H211" s="205">
        <f t="shared" si="7"/>
        <v>0</v>
      </c>
      <c r="I211" s="204"/>
      <c r="J211" s="191"/>
      <c r="K211" s="179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58"/>
      <c r="AD211" s="36"/>
      <c r="AE211" s="36"/>
      <c r="AF211" s="36"/>
      <c r="AG211" s="36"/>
      <c r="AH211" s="36"/>
      <c r="AI211" s="36"/>
      <c r="AJ211" s="36"/>
      <c r="AK211" s="36"/>
      <c r="AL211" s="36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8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  <c r="CG211" s="58"/>
      <c r="CH211" s="58"/>
      <c r="CI211" s="58"/>
      <c r="CJ211" s="58"/>
      <c r="CK211" s="58"/>
      <c r="CL211" s="58"/>
      <c r="CM211" s="58"/>
      <c r="CN211" s="58"/>
      <c r="CO211" s="58"/>
      <c r="CP211" s="58"/>
      <c r="CQ211" s="58"/>
      <c r="CR211" s="58"/>
      <c r="CS211" s="58"/>
      <c r="CT211" s="58"/>
      <c r="CU211" s="58"/>
      <c r="CV211" s="58"/>
      <c r="CW211" s="58"/>
      <c r="CX211" s="58"/>
      <c r="CY211" s="58"/>
      <c r="CZ211" s="58"/>
      <c r="DA211" s="58"/>
      <c r="DB211" s="58"/>
      <c r="DC211" s="58"/>
      <c r="DD211" s="58"/>
      <c r="DE211" s="58"/>
      <c r="DF211" s="58"/>
      <c r="DG211" s="58"/>
      <c r="DH211" s="58"/>
      <c r="DI211" s="58"/>
      <c r="DJ211" s="58"/>
      <c r="DK211" s="58"/>
      <c r="DL211" s="58"/>
      <c r="DM211" s="58"/>
      <c r="DN211" s="58"/>
      <c r="DO211" s="58"/>
      <c r="DP211" s="58"/>
      <c r="DQ211" s="58"/>
      <c r="DR211" s="58"/>
      <c r="DS211" s="58"/>
      <c r="DT211" s="58"/>
      <c r="DU211" s="58"/>
      <c r="DV211" s="58"/>
      <c r="DW211" s="58"/>
      <c r="DX211" s="58"/>
      <c r="DY211" s="58"/>
      <c r="DZ211" s="58"/>
      <c r="EA211" s="58"/>
      <c r="EB211" s="58"/>
      <c r="EC211" s="58"/>
      <c r="ED211" s="58"/>
      <c r="EE211" s="58"/>
      <c r="EF211" s="58"/>
      <c r="EG211" s="58"/>
      <c r="EH211" s="58"/>
      <c r="EI211" s="58"/>
      <c r="EJ211" s="58"/>
      <c r="EK211" s="58"/>
      <c r="EL211" s="58"/>
      <c r="EM211" s="58"/>
      <c r="EN211" s="58"/>
      <c r="EO211" s="58"/>
      <c r="EP211" s="58"/>
      <c r="EQ211" s="58"/>
      <c r="ER211" s="58"/>
      <c r="ES211" s="58"/>
      <c r="ET211" s="58"/>
      <c r="EU211" s="58"/>
      <c r="EV211" s="58"/>
      <c r="EW211" s="58"/>
      <c r="EX211" s="58"/>
      <c r="EY211" s="58"/>
      <c r="EZ211" s="58"/>
      <c r="FA211" s="58"/>
      <c r="FB211" s="58"/>
      <c r="FC211" s="58"/>
      <c r="FD211" s="58"/>
      <c r="FE211" s="58"/>
      <c r="FF211" s="58"/>
      <c r="FG211" s="58"/>
      <c r="FH211" s="58"/>
      <c r="FI211" s="58"/>
      <c r="FJ211" s="58"/>
      <c r="FK211" s="58"/>
      <c r="FL211" s="58"/>
      <c r="FM211" s="58"/>
      <c r="FN211" s="58"/>
      <c r="FO211" s="58"/>
      <c r="FP211" s="58"/>
      <c r="FQ211" s="58"/>
      <c r="FR211" s="58"/>
      <c r="FS211" s="58"/>
      <c r="FT211" s="58"/>
      <c r="FU211" s="58"/>
      <c r="FV211" s="58"/>
      <c r="FW211" s="58"/>
      <c r="FX211" s="58"/>
      <c r="FY211" s="58"/>
      <c r="FZ211" s="58"/>
      <c r="GA211" s="58"/>
      <c r="GB211" s="58"/>
      <c r="GC211" s="58"/>
      <c r="GD211" s="58"/>
      <c r="GE211" s="58"/>
      <c r="GF211" s="58"/>
      <c r="GG211" s="58"/>
      <c r="GH211" s="58"/>
      <c r="GI211" s="58"/>
      <c r="GJ211" s="58"/>
      <c r="GK211" s="58"/>
      <c r="GL211" s="58"/>
      <c r="GM211" s="58"/>
      <c r="GN211" s="58"/>
      <c r="GO211" s="58"/>
      <c r="GP211" s="58"/>
      <c r="GQ211" s="58"/>
      <c r="GR211" s="58"/>
      <c r="GS211" s="58"/>
      <c r="GT211" s="58"/>
      <c r="GU211" s="58"/>
      <c r="GV211" s="58"/>
      <c r="GW211" s="58"/>
      <c r="GX211" s="58"/>
      <c r="GY211" s="58"/>
      <c r="GZ211" s="58"/>
      <c r="HA211" s="58"/>
      <c r="HB211" s="58"/>
      <c r="HC211" s="58"/>
      <c r="HD211" s="58"/>
      <c r="HE211" s="58"/>
      <c r="HF211" s="58"/>
      <c r="HG211" s="58"/>
      <c r="HH211" s="58"/>
      <c r="HI211" s="58"/>
      <c r="HJ211" s="58"/>
      <c r="HK211" s="58"/>
      <c r="HL211" s="58"/>
      <c r="HM211" s="58"/>
      <c r="HN211" s="58"/>
      <c r="HO211" s="58"/>
      <c r="HP211" s="58"/>
      <c r="HQ211" s="58"/>
      <c r="HR211" s="58"/>
      <c r="HS211" s="58"/>
      <c r="HT211" s="58"/>
      <c r="HU211" s="58"/>
      <c r="HV211" s="58"/>
      <c r="HW211" s="58"/>
      <c r="HX211" s="58"/>
      <c r="HY211" s="58"/>
      <c r="HZ211" s="58"/>
      <c r="IA211" s="58"/>
      <c r="IB211" s="58"/>
      <c r="IC211" s="58"/>
      <c r="ID211" s="58"/>
      <c r="IE211" s="58"/>
      <c r="IF211" s="58"/>
      <c r="IG211" s="58"/>
      <c r="IH211" s="58"/>
      <c r="II211" s="58"/>
      <c r="IJ211" s="58"/>
      <c r="IK211" s="58"/>
      <c r="IL211" s="58"/>
      <c r="IM211" s="58"/>
      <c r="IN211" s="58"/>
      <c r="IO211" s="58"/>
      <c r="IP211" s="58"/>
      <c r="IQ211" s="58"/>
      <c r="IR211" s="58"/>
      <c r="IS211" s="58"/>
      <c r="IT211" s="58"/>
      <c r="IU211" s="58"/>
      <c r="IV211" s="58"/>
      <c r="IW211" s="58"/>
      <c r="IX211" s="58"/>
      <c r="IY211" s="58"/>
      <c r="IZ211" s="58"/>
      <c r="JA211" s="58"/>
      <c r="JB211" s="58"/>
      <c r="JC211" s="58"/>
      <c r="JD211" s="58"/>
      <c r="JE211" s="58"/>
      <c r="JF211" s="58"/>
      <c r="JG211" s="58"/>
      <c r="JH211" s="58"/>
      <c r="JI211" s="58"/>
      <c r="JJ211" s="58"/>
      <c r="JK211" s="58"/>
      <c r="JL211" s="58"/>
      <c r="JM211" s="58"/>
      <c r="JN211" s="58"/>
      <c r="JO211" s="58"/>
      <c r="JP211" s="58"/>
      <c r="JQ211" s="58"/>
      <c r="JR211" s="58"/>
      <c r="JS211" s="58"/>
      <c r="JT211" s="58"/>
      <c r="JU211" s="58"/>
      <c r="JV211" s="58"/>
      <c r="JW211" s="58"/>
      <c r="JX211" s="58"/>
      <c r="JY211" s="58"/>
      <c r="JZ211" s="58"/>
      <c r="KA211" s="58"/>
      <c r="KB211" s="58"/>
    </row>
    <row r="212" spans="1:288" s="34" customFormat="1" ht="12.6" customHeight="1" thickBot="1" x14ac:dyDescent="0.25">
      <c r="A212" s="56"/>
      <c r="B212" s="545" t="s">
        <v>88</v>
      </c>
      <c r="C212" s="546"/>
      <c r="D212" s="547"/>
      <c r="E212" s="212"/>
      <c r="F212" s="213">
        <f>C162</f>
        <v>0</v>
      </c>
      <c r="G212" s="209"/>
      <c r="H212" s="209"/>
      <c r="I212" s="209"/>
      <c r="J212" s="191"/>
      <c r="K212" s="179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36"/>
      <c r="AE212" s="36"/>
      <c r="AF212" s="36"/>
      <c r="AG212" s="36"/>
      <c r="AH212" s="36"/>
      <c r="AI212" s="36"/>
      <c r="AJ212" s="36"/>
      <c r="AK212" s="36"/>
      <c r="AL212" s="36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8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  <c r="CG212" s="58"/>
      <c r="CH212" s="58"/>
      <c r="CI212" s="58"/>
      <c r="CJ212" s="58"/>
      <c r="CK212" s="58"/>
      <c r="CL212" s="58"/>
      <c r="CM212" s="58"/>
      <c r="CN212" s="58"/>
      <c r="CO212" s="58"/>
      <c r="CP212" s="58"/>
      <c r="CQ212" s="58"/>
      <c r="CR212" s="58"/>
      <c r="CS212" s="58"/>
      <c r="CT212" s="58"/>
      <c r="CU212" s="58"/>
      <c r="CV212" s="58"/>
      <c r="CW212" s="58"/>
      <c r="CX212" s="58"/>
      <c r="CY212" s="58"/>
      <c r="CZ212" s="58"/>
      <c r="DA212" s="58"/>
      <c r="DB212" s="58"/>
      <c r="DC212" s="58"/>
      <c r="DD212" s="58"/>
      <c r="DE212" s="58"/>
      <c r="DF212" s="58"/>
      <c r="DG212" s="58"/>
      <c r="DH212" s="58"/>
      <c r="DI212" s="58"/>
      <c r="DJ212" s="58"/>
      <c r="DK212" s="58"/>
      <c r="DL212" s="58"/>
      <c r="DM212" s="58"/>
      <c r="DN212" s="58"/>
      <c r="DO212" s="58"/>
      <c r="DP212" s="58"/>
      <c r="DQ212" s="58"/>
      <c r="DR212" s="58"/>
      <c r="DS212" s="58"/>
      <c r="DT212" s="58"/>
      <c r="DU212" s="58"/>
      <c r="DV212" s="58"/>
      <c r="DW212" s="58"/>
      <c r="DX212" s="58"/>
      <c r="DY212" s="58"/>
      <c r="DZ212" s="58"/>
      <c r="EA212" s="58"/>
      <c r="EB212" s="58"/>
      <c r="EC212" s="58"/>
      <c r="ED212" s="58"/>
      <c r="EE212" s="58"/>
      <c r="EF212" s="58"/>
      <c r="EG212" s="58"/>
      <c r="EH212" s="58"/>
      <c r="EI212" s="58"/>
      <c r="EJ212" s="58"/>
      <c r="EK212" s="58"/>
      <c r="EL212" s="58"/>
      <c r="EM212" s="58"/>
      <c r="EN212" s="58"/>
      <c r="EO212" s="58"/>
      <c r="EP212" s="58"/>
      <c r="EQ212" s="58"/>
      <c r="ER212" s="58"/>
      <c r="ES212" s="58"/>
      <c r="ET212" s="58"/>
      <c r="EU212" s="58"/>
      <c r="EV212" s="58"/>
      <c r="EW212" s="58"/>
      <c r="EX212" s="58"/>
      <c r="EY212" s="58"/>
      <c r="EZ212" s="58"/>
      <c r="FA212" s="58"/>
      <c r="FB212" s="58"/>
      <c r="FC212" s="58"/>
      <c r="FD212" s="58"/>
      <c r="FE212" s="58"/>
      <c r="FF212" s="58"/>
      <c r="FG212" s="58"/>
      <c r="FH212" s="58"/>
      <c r="FI212" s="58"/>
      <c r="FJ212" s="58"/>
      <c r="FK212" s="58"/>
      <c r="FL212" s="58"/>
      <c r="FM212" s="58"/>
      <c r="FN212" s="58"/>
      <c r="FO212" s="58"/>
      <c r="FP212" s="58"/>
      <c r="FQ212" s="58"/>
      <c r="FR212" s="58"/>
      <c r="FS212" s="58"/>
      <c r="FT212" s="58"/>
      <c r="FU212" s="58"/>
      <c r="FV212" s="58"/>
      <c r="FW212" s="58"/>
      <c r="FX212" s="58"/>
      <c r="FY212" s="58"/>
      <c r="FZ212" s="58"/>
      <c r="GA212" s="58"/>
      <c r="GB212" s="58"/>
      <c r="GC212" s="58"/>
      <c r="GD212" s="58"/>
      <c r="GE212" s="58"/>
      <c r="GF212" s="58"/>
      <c r="GG212" s="58"/>
      <c r="GH212" s="58"/>
      <c r="GI212" s="58"/>
      <c r="GJ212" s="58"/>
      <c r="GK212" s="58"/>
      <c r="GL212" s="58"/>
      <c r="GM212" s="58"/>
      <c r="GN212" s="58"/>
      <c r="GO212" s="58"/>
      <c r="GP212" s="58"/>
      <c r="GQ212" s="58"/>
      <c r="GR212" s="58"/>
      <c r="GS212" s="58"/>
      <c r="GT212" s="58"/>
      <c r="GU212" s="58"/>
      <c r="GV212" s="58"/>
      <c r="GW212" s="58"/>
      <c r="GX212" s="58"/>
      <c r="GY212" s="58"/>
      <c r="GZ212" s="58"/>
      <c r="HA212" s="58"/>
      <c r="HB212" s="58"/>
      <c r="HC212" s="58"/>
      <c r="HD212" s="58"/>
      <c r="HE212" s="58"/>
      <c r="HF212" s="58"/>
      <c r="HG212" s="58"/>
      <c r="HH212" s="58"/>
      <c r="HI212" s="58"/>
      <c r="HJ212" s="58"/>
      <c r="HK212" s="58"/>
      <c r="HL212" s="58"/>
      <c r="HM212" s="58"/>
      <c r="HN212" s="58"/>
      <c r="HO212" s="58"/>
      <c r="HP212" s="58"/>
      <c r="HQ212" s="58"/>
      <c r="HR212" s="58"/>
      <c r="HS212" s="58"/>
      <c r="HT212" s="58"/>
      <c r="HU212" s="58"/>
      <c r="HV212" s="58"/>
      <c r="HW212" s="58"/>
      <c r="HX212" s="58"/>
      <c r="HY212" s="58"/>
      <c r="HZ212" s="58"/>
      <c r="IA212" s="58"/>
      <c r="IB212" s="58"/>
      <c r="IC212" s="58"/>
      <c r="ID212" s="58"/>
      <c r="IE212" s="58"/>
      <c r="IF212" s="58"/>
      <c r="IG212" s="58"/>
      <c r="IH212" s="58"/>
      <c r="II212" s="58"/>
      <c r="IJ212" s="58"/>
      <c r="IK212" s="58"/>
      <c r="IL212" s="58"/>
      <c r="IM212" s="58"/>
      <c r="IN212" s="58"/>
      <c r="IO212" s="58"/>
      <c r="IP212" s="58"/>
      <c r="IQ212" s="58"/>
      <c r="IR212" s="58"/>
      <c r="IS212" s="58"/>
      <c r="IT212" s="58"/>
      <c r="IU212" s="58"/>
      <c r="IV212" s="58"/>
      <c r="IW212" s="58"/>
      <c r="IX212" s="58"/>
      <c r="IY212" s="58"/>
      <c r="IZ212" s="58"/>
      <c r="JA212" s="58"/>
      <c r="JB212" s="58"/>
      <c r="JC212" s="58"/>
      <c r="JD212" s="58"/>
      <c r="JE212" s="58"/>
      <c r="JF212" s="58"/>
      <c r="JG212" s="58"/>
      <c r="JH212" s="58"/>
      <c r="JI212" s="58"/>
      <c r="JJ212" s="58"/>
      <c r="JK212" s="58"/>
      <c r="JL212" s="58"/>
      <c r="JM212" s="58"/>
      <c r="JN212" s="58"/>
      <c r="JO212" s="58"/>
      <c r="JP212" s="58"/>
      <c r="JQ212" s="58"/>
      <c r="JR212" s="58"/>
      <c r="JS212" s="58"/>
      <c r="JT212" s="58"/>
      <c r="JU212" s="58"/>
      <c r="JV212" s="58"/>
      <c r="JW212" s="58"/>
      <c r="JX212" s="58"/>
      <c r="JY212" s="58"/>
      <c r="JZ212" s="58"/>
      <c r="KA212" s="58"/>
      <c r="KB212" s="58"/>
    </row>
    <row r="213" spans="1:288" s="34" customFormat="1" ht="16.5" customHeight="1" thickBot="1" x14ac:dyDescent="0.25">
      <c r="A213" s="56"/>
      <c r="B213" s="548" t="s">
        <v>14</v>
      </c>
      <c r="C213" s="549"/>
      <c r="D213" s="550"/>
      <c r="E213" s="214"/>
      <c r="F213" s="215">
        <f>SUM(F189:F195,F197:F203,F205:F211)</f>
        <v>0</v>
      </c>
      <c r="G213" s="216">
        <f>SUM(G189:G195)</f>
        <v>0</v>
      </c>
      <c r="H213" s="217">
        <f>SUM(H189:H195,H197:H203,H205:H211)</f>
        <v>0</v>
      </c>
      <c r="I213" s="218">
        <f>SUM(I189:I195)</f>
        <v>0</v>
      </c>
      <c r="J213" s="191"/>
      <c r="K213" s="179"/>
      <c r="AC213" s="58"/>
      <c r="AD213" s="36"/>
      <c r="AE213" s="36"/>
      <c r="AF213" s="36"/>
      <c r="AG213" s="36"/>
      <c r="AH213" s="36"/>
      <c r="AI213" s="36"/>
      <c r="AJ213" s="36"/>
      <c r="AK213" s="36"/>
      <c r="AL213" s="36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8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  <c r="CG213" s="58"/>
      <c r="CH213" s="58"/>
      <c r="CI213" s="58"/>
      <c r="CJ213" s="58"/>
      <c r="CK213" s="58"/>
      <c r="CL213" s="58"/>
      <c r="CM213" s="58"/>
      <c r="CN213" s="58"/>
      <c r="CO213" s="58"/>
      <c r="CP213" s="58"/>
      <c r="CQ213" s="58"/>
      <c r="CR213" s="58"/>
      <c r="CS213" s="58"/>
      <c r="CT213" s="58"/>
      <c r="CU213" s="58"/>
      <c r="CV213" s="58"/>
      <c r="CW213" s="58"/>
      <c r="CX213" s="58"/>
      <c r="CY213" s="58"/>
      <c r="CZ213" s="58"/>
      <c r="DA213" s="58"/>
      <c r="DB213" s="58"/>
      <c r="DC213" s="58"/>
      <c r="DD213" s="58"/>
      <c r="DE213" s="58"/>
      <c r="DF213" s="58"/>
      <c r="DG213" s="58"/>
      <c r="DH213" s="58"/>
      <c r="DI213" s="58"/>
      <c r="DJ213" s="58"/>
      <c r="DK213" s="58"/>
      <c r="DL213" s="58"/>
      <c r="DM213" s="58"/>
      <c r="DN213" s="58"/>
      <c r="DO213" s="58"/>
      <c r="DP213" s="58"/>
      <c r="DQ213" s="58"/>
      <c r="DR213" s="58"/>
      <c r="DS213" s="58"/>
      <c r="DT213" s="58"/>
      <c r="DU213" s="58"/>
      <c r="DV213" s="58"/>
      <c r="DW213" s="58"/>
      <c r="DX213" s="58"/>
      <c r="DY213" s="58"/>
      <c r="DZ213" s="58"/>
      <c r="EA213" s="58"/>
      <c r="EB213" s="58"/>
      <c r="EC213" s="58"/>
      <c r="ED213" s="58"/>
      <c r="EE213" s="58"/>
      <c r="EF213" s="58"/>
      <c r="EG213" s="58"/>
      <c r="EH213" s="58"/>
      <c r="EI213" s="58"/>
      <c r="EJ213" s="58"/>
      <c r="EK213" s="58"/>
      <c r="EL213" s="58"/>
      <c r="EM213" s="58"/>
      <c r="EN213" s="58"/>
      <c r="EO213" s="58"/>
      <c r="EP213" s="58"/>
      <c r="EQ213" s="58"/>
      <c r="ER213" s="58"/>
      <c r="ES213" s="58"/>
      <c r="ET213" s="58"/>
      <c r="EU213" s="58"/>
      <c r="EV213" s="58"/>
      <c r="EW213" s="58"/>
      <c r="EX213" s="58"/>
      <c r="EY213" s="58"/>
      <c r="EZ213" s="58"/>
      <c r="FA213" s="58"/>
      <c r="FB213" s="58"/>
      <c r="FC213" s="58"/>
      <c r="FD213" s="58"/>
      <c r="FE213" s="58"/>
      <c r="FF213" s="58"/>
      <c r="FG213" s="58"/>
      <c r="FH213" s="58"/>
      <c r="FI213" s="58"/>
      <c r="FJ213" s="58"/>
      <c r="FK213" s="58"/>
      <c r="FL213" s="58"/>
      <c r="FM213" s="58"/>
      <c r="FN213" s="58"/>
      <c r="FO213" s="58"/>
      <c r="FP213" s="58"/>
      <c r="FQ213" s="58"/>
      <c r="FR213" s="58"/>
      <c r="FS213" s="58"/>
      <c r="FT213" s="58"/>
      <c r="FU213" s="58"/>
      <c r="FV213" s="58"/>
      <c r="FW213" s="58"/>
      <c r="FX213" s="58"/>
      <c r="FY213" s="58"/>
      <c r="FZ213" s="58"/>
      <c r="GA213" s="58"/>
      <c r="GB213" s="58"/>
      <c r="GC213" s="58"/>
      <c r="GD213" s="58"/>
      <c r="GE213" s="58"/>
      <c r="GF213" s="58"/>
      <c r="GG213" s="58"/>
      <c r="GH213" s="58"/>
      <c r="GI213" s="58"/>
      <c r="GJ213" s="58"/>
      <c r="GK213" s="58"/>
      <c r="GL213" s="58"/>
      <c r="GM213" s="58"/>
      <c r="GN213" s="58"/>
      <c r="GO213" s="58"/>
      <c r="GP213" s="58"/>
      <c r="GQ213" s="58"/>
      <c r="GR213" s="58"/>
      <c r="GS213" s="58"/>
      <c r="GT213" s="58"/>
      <c r="GU213" s="58"/>
      <c r="GV213" s="58"/>
      <c r="GW213" s="58"/>
      <c r="GX213" s="58"/>
      <c r="GY213" s="58"/>
      <c r="GZ213" s="58"/>
      <c r="HA213" s="58"/>
      <c r="HB213" s="58"/>
      <c r="HC213" s="58"/>
      <c r="HD213" s="58"/>
      <c r="HE213" s="58"/>
      <c r="HF213" s="58"/>
      <c r="HG213" s="58"/>
      <c r="HH213" s="58"/>
      <c r="HI213" s="58"/>
      <c r="HJ213" s="58"/>
      <c r="HK213" s="58"/>
      <c r="HL213" s="58"/>
      <c r="HM213" s="58"/>
      <c r="HN213" s="58"/>
      <c r="HO213" s="58"/>
      <c r="HP213" s="58"/>
      <c r="HQ213" s="58"/>
      <c r="HR213" s="58"/>
      <c r="HS213" s="58"/>
      <c r="HT213" s="58"/>
      <c r="HU213" s="58"/>
      <c r="HV213" s="58"/>
      <c r="HW213" s="58"/>
      <c r="HX213" s="58"/>
      <c r="HY213" s="58"/>
      <c r="HZ213" s="58"/>
      <c r="IA213" s="58"/>
      <c r="IB213" s="58"/>
      <c r="IC213" s="58"/>
      <c r="ID213" s="58"/>
      <c r="IE213" s="58"/>
      <c r="IF213" s="58"/>
      <c r="IG213" s="58"/>
      <c r="IH213" s="58"/>
      <c r="II213" s="58"/>
      <c r="IJ213" s="58"/>
      <c r="IK213" s="58"/>
      <c r="IL213" s="58"/>
      <c r="IM213" s="58"/>
      <c r="IN213" s="58"/>
      <c r="IO213" s="58"/>
      <c r="IP213" s="58"/>
      <c r="IQ213" s="58"/>
      <c r="IR213" s="58"/>
      <c r="IS213" s="58"/>
      <c r="IT213" s="58"/>
      <c r="IU213" s="58"/>
      <c r="IV213" s="58"/>
      <c r="IW213" s="58"/>
      <c r="IX213" s="58"/>
      <c r="IY213" s="58"/>
      <c r="IZ213" s="58"/>
      <c r="JA213" s="58"/>
      <c r="JB213" s="58"/>
      <c r="JC213" s="58"/>
      <c r="JD213" s="58"/>
      <c r="JE213" s="58"/>
      <c r="JF213" s="58"/>
      <c r="JG213" s="58"/>
      <c r="JH213" s="58"/>
      <c r="JI213" s="58"/>
      <c r="JJ213" s="58"/>
      <c r="JK213" s="58"/>
      <c r="JL213" s="58"/>
      <c r="JM213" s="58"/>
      <c r="JN213" s="58"/>
      <c r="JO213" s="58"/>
      <c r="JP213" s="58"/>
      <c r="JQ213" s="58"/>
      <c r="JR213" s="58"/>
      <c r="JS213" s="58"/>
      <c r="JT213" s="58"/>
      <c r="JU213" s="58"/>
      <c r="JV213" s="58"/>
      <c r="JW213" s="58"/>
      <c r="JX213" s="58"/>
      <c r="JY213" s="58"/>
      <c r="JZ213" s="58"/>
      <c r="KA213" s="58"/>
      <c r="KB213" s="58"/>
    </row>
    <row r="214" spans="1:288" s="34" customFormat="1" ht="16.5" customHeight="1" thickBot="1" x14ac:dyDescent="0.25">
      <c r="A214" s="56"/>
      <c r="B214" s="551" t="s">
        <v>70</v>
      </c>
      <c r="C214" s="552"/>
      <c r="D214" s="553"/>
      <c r="E214" s="214"/>
      <c r="F214" s="219"/>
      <c r="G214" s="220">
        <f>F214*0.5</f>
        <v>0</v>
      </c>
      <c r="H214" s="189">
        <f>F214*0.5</f>
        <v>0</v>
      </c>
      <c r="I214" s="203"/>
      <c r="J214" s="191"/>
      <c r="K214" s="179"/>
      <c r="AC214" s="58"/>
      <c r="AD214" s="36"/>
      <c r="AE214" s="36"/>
      <c r="AF214" s="36"/>
      <c r="AG214" s="36"/>
      <c r="AH214" s="36"/>
      <c r="AI214" s="36"/>
      <c r="AJ214" s="36"/>
      <c r="AK214" s="36"/>
      <c r="AL214" s="36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  <c r="CG214" s="58"/>
      <c r="CH214" s="58"/>
      <c r="CI214" s="58"/>
      <c r="CJ214" s="58"/>
      <c r="CK214" s="58"/>
      <c r="CL214" s="58"/>
      <c r="CM214" s="58"/>
      <c r="CN214" s="58"/>
      <c r="CO214" s="58"/>
      <c r="CP214" s="58"/>
      <c r="CQ214" s="58"/>
      <c r="CR214" s="58"/>
      <c r="CS214" s="58"/>
      <c r="CT214" s="58"/>
      <c r="CU214" s="58"/>
      <c r="CV214" s="58"/>
      <c r="CW214" s="58"/>
      <c r="CX214" s="58"/>
      <c r="CY214" s="58"/>
      <c r="CZ214" s="58"/>
      <c r="DA214" s="58"/>
      <c r="DB214" s="58"/>
      <c r="DC214" s="58"/>
      <c r="DD214" s="58"/>
      <c r="DE214" s="58"/>
      <c r="DF214" s="58"/>
      <c r="DG214" s="58"/>
      <c r="DH214" s="58"/>
      <c r="DI214" s="58"/>
      <c r="DJ214" s="58"/>
      <c r="DK214" s="58"/>
      <c r="DL214" s="58"/>
      <c r="DM214" s="58"/>
      <c r="DN214" s="58"/>
      <c r="DO214" s="58"/>
      <c r="DP214" s="58"/>
      <c r="DQ214" s="58"/>
      <c r="DR214" s="58"/>
      <c r="DS214" s="58"/>
      <c r="DT214" s="58"/>
      <c r="DU214" s="58"/>
      <c r="DV214" s="58"/>
      <c r="DW214" s="58"/>
      <c r="DX214" s="58"/>
      <c r="DY214" s="58"/>
      <c r="DZ214" s="58"/>
      <c r="EA214" s="58"/>
      <c r="EB214" s="58"/>
      <c r="EC214" s="58"/>
      <c r="ED214" s="58"/>
      <c r="EE214" s="58"/>
      <c r="EF214" s="58"/>
      <c r="EG214" s="58"/>
      <c r="EH214" s="58"/>
      <c r="EI214" s="58"/>
      <c r="EJ214" s="58"/>
      <c r="EK214" s="58"/>
      <c r="EL214" s="58"/>
      <c r="EM214" s="58"/>
      <c r="EN214" s="58"/>
      <c r="EO214" s="58"/>
      <c r="EP214" s="58"/>
      <c r="EQ214" s="58"/>
      <c r="ER214" s="58"/>
      <c r="ES214" s="58"/>
      <c r="ET214" s="58"/>
      <c r="EU214" s="58"/>
      <c r="EV214" s="58"/>
      <c r="EW214" s="58"/>
      <c r="EX214" s="58"/>
      <c r="EY214" s="58"/>
      <c r="EZ214" s="58"/>
      <c r="FA214" s="58"/>
      <c r="FB214" s="58"/>
      <c r="FC214" s="58"/>
      <c r="FD214" s="58"/>
      <c r="FE214" s="58"/>
      <c r="FF214" s="58"/>
      <c r="FG214" s="58"/>
      <c r="FH214" s="58"/>
      <c r="FI214" s="58"/>
      <c r="FJ214" s="58"/>
      <c r="FK214" s="58"/>
      <c r="FL214" s="58"/>
      <c r="FM214" s="58"/>
      <c r="FN214" s="58"/>
      <c r="FO214" s="58"/>
      <c r="FP214" s="58"/>
      <c r="FQ214" s="58"/>
      <c r="FR214" s="58"/>
      <c r="FS214" s="58"/>
      <c r="FT214" s="58"/>
      <c r="FU214" s="58"/>
      <c r="FV214" s="58"/>
      <c r="FW214" s="58"/>
      <c r="FX214" s="58"/>
      <c r="FY214" s="58"/>
      <c r="FZ214" s="58"/>
      <c r="GA214" s="58"/>
      <c r="GB214" s="58"/>
      <c r="GC214" s="58"/>
      <c r="GD214" s="58"/>
      <c r="GE214" s="58"/>
      <c r="GF214" s="58"/>
      <c r="GG214" s="58"/>
      <c r="GH214" s="58"/>
      <c r="GI214" s="58"/>
      <c r="GJ214" s="58"/>
      <c r="GK214" s="58"/>
      <c r="GL214" s="58"/>
      <c r="GM214" s="58"/>
      <c r="GN214" s="58"/>
      <c r="GO214" s="58"/>
      <c r="GP214" s="58"/>
      <c r="GQ214" s="58"/>
      <c r="GR214" s="58"/>
      <c r="GS214" s="58"/>
      <c r="GT214" s="58"/>
      <c r="GU214" s="58"/>
      <c r="GV214" s="58"/>
      <c r="GW214" s="58"/>
      <c r="GX214" s="58"/>
      <c r="GY214" s="58"/>
      <c r="GZ214" s="58"/>
      <c r="HA214" s="58"/>
      <c r="HB214" s="58"/>
      <c r="HC214" s="58"/>
      <c r="HD214" s="58"/>
      <c r="HE214" s="58"/>
      <c r="HF214" s="58"/>
      <c r="HG214" s="58"/>
      <c r="HH214" s="58"/>
      <c r="HI214" s="58"/>
      <c r="HJ214" s="58"/>
      <c r="HK214" s="58"/>
      <c r="HL214" s="58"/>
      <c r="HM214" s="58"/>
      <c r="HN214" s="58"/>
      <c r="HO214" s="58"/>
      <c r="HP214" s="58"/>
      <c r="HQ214" s="58"/>
      <c r="HR214" s="58"/>
      <c r="HS214" s="58"/>
      <c r="HT214" s="58"/>
      <c r="HU214" s="58"/>
      <c r="HV214" s="58"/>
      <c r="HW214" s="58"/>
      <c r="HX214" s="58"/>
      <c r="HY214" s="58"/>
      <c r="HZ214" s="58"/>
      <c r="IA214" s="58"/>
      <c r="IB214" s="58"/>
      <c r="IC214" s="58"/>
      <c r="ID214" s="58"/>
      <c r="IE214" s="58"/>
      <c r="IF214" s="58"/>
      <c r="IG214" s="58"/>
      <c r="IH214" s="58"/>
      <c r="II214" s="58"/>
      <c r="IJ214" s="58"/>
      <c r="IK214" s="58"/>
      <c r="IL214" s="58"/>
      <c r="IM214" s="58"/>
      <c r="IN214" s="58"/>
      <c r="IO214" s="58"/>
      <c r="IP214" s="58"/>
      <c r="IQ214" s="58"/>
      <c r="IR214" s="58"/>
      <c r="IS214" s="58"/>
      <c r="IT214" s="58"/>
      <c r="IU214" s="58"/>
      <c r="IV214" s="58"/>
      <c r="IW214" s="58"/>
      <c r="IX214" s="58"/>
      <c r="IY214" s="58"/>
      <c r="IZ214" s="58"/>
      <c r="JA214" s="58"/>
      <c r="JB214" s="58"/>
      <c r="JC214" s="58"/>
      <c r="JD214" s="58"/>
      <c r="JE214" s="58"/>
      <c r="JF214" s="58"/>
      <c r="JG214" s="58"/>
      <c r="JH214" s="58"/>
      <c r="JI214" s="58"/>
      <c r="JJ214" s="58"/>
      <c r="JK214" s="58"/>
      <c r="JL214" s="58"/>
      <c r="JM214" s="58"/>
      <c r="JN214" s="58"/>
      <c r="JO214" s="58"/>
      <c r="JP214" s="58"/>
      <c r="JQ214" s="58"/>
      <c r="JR214" s="58"/>
      <c r="JS214" s="58"/>
      <c r="JT214" s="58"/>
      <c r="JU214" s="58"/>
      <c r="JV214" s="58"/>
      <c r="JW214" s="58"/>
      <c r="JX214" s="58"/>
      <c r="JY214" s="58"/>
      <c r="JZ214" s="58"/>
      <c r="KA214" s="58"/>
      <c r="KB214" s="58"/>
    </row>
    <row r="215" spans="1:288" s="34" customFormat="1" ht="16.5" customHeight="1" thickBot="1" x14ac:dyDescent="0.25">
      <c r="A215" s="56"/>
      <c r="B215" s="551" t="s">
        <v>71</v>
      </c>
      <c r="C215" s="552"/>
      <c r="D215" s="553"/>
      <c r="E215" s="214"/>
      <c r="F215" s="221"/>
      <c r="G215" s="203"/>
      <c r="H215" s="205">
        <f>F215</f>
        <v>0</v>
      </c>
      <c r="I215" s="204"/>
      <c r="J215" s="191"/>
      <c r="K215" s="179"/>
      <c r="AC215" s="58"/>
      <c r="AD215" s="36"/>
      <c r="AE215" s="36"/>
      <c r="AF215" s="36"/>
      <c r="AG215" s="36"/>
      <c r="AH215" s="36"/>
      <c r="AI215" s="36"/>
      <c r="AJ215" s="36"/>
      <c r="AK215" s="36"/>
      <c r="AL215" s="36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8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  <c r="CG215" s="58"/>
      <c r="CH215" s="58"/>
      <c r="CI215" s="58"/>
      <c r="CJ215" s="58"/>
      <c r="CK215" s="58"/>
      <c r="CL215" s="58"/>
      <c r="CM215" s="58"/>
      <c r="CN215" s="58"/>
      <c r="CO215" s="58"/>
      <c r="CP215" s="58"/>
      <c r="CQ215" s="58"/>
      <c r="CR215" s="58"/>
      <c r="CS215" s="58"/>
      <c r="CT215" s="58"/>
      <c r="CU215" s="58"/>
      <c r="CV215" s="58"/>
      <c r="CW215" s="58"/>
      <c r="CX215" s="58"/>
      <c r="CY215" s="58"/>
      <c r="CZ215" s="58"/>
      <c r="DA215" s="58"/>
      <c r="DB215" s="58"/>
      <c r="DC215" s="58"/>
      <c r="DD215" s="58"/>
      <c r="DE215" s="58"/>
      <c r="DF215" s="58"/>
      <c r="DG215" s="58"/>
      <c r="DH215" s="58"/>
      <c r="DI215" s="58"/>
      <c r="DJ215" s="58"/>
      <c r="DK215" s="58"/>
      <c r="DL215" s="58"/>
      <c r="DM215" s="58"/>
      <c r="DN215" s="58"/>
      <c r="DO215" s="58"/>
      <c r="DP215" s="58"/>
      <c r="DQ215" s="58"/>
      <c r="DR215" s="58"/>
      <c r="DS215" s="58"/>
      <c r="DT215" s="58"/>
      <c r="DU215" s="58"/>
      <c r="DV215" s="58"/>
      <c r="DW215" s="58"/>
      <c r="DX215" s="58"/>
      <c r="DY215" s="58"/>
      <c r="DZ215" s="58"/>
      <c r="EA215" s="58"/>
      <c r="EB215" s="58"/>
      <c r="EC215" s="58"/>
      <c r="ED215" s="58"/>
      <c r="EE215" s="58"/>
      <c r="EF215" s="58"/>
      <c r="EG215" s="58"/>
      <c r="EH215" s="58"/>
      <c r="EI215" s="58"/>
      <c r="EJ215" s="58"/>
      <c r="EK215" s="58"/>
      <c r="EL215" s="58"/>
      <c r="EM215" s="58"/>
      <c r="EN215" s="58"/>
      <c r="EO215" s="58"/>
      <c r="EP215" s="58"/>
      <c r="EQ215" s="58"/>
      <c r="ER215" s="58"/>
      <c r="ES215" s="58"/>
      <c r="ET215" s="58"/>
      <c r="EU215" s="58"/>
      <c r="EV215" s="58"/>
      <c r="EW215" s="58"/>
      <c r="EX215" s="58"/>
      <c r="EY215" s="58"/>
      <c r="EZ215" s="58"/>
      <c r="FA215" s="58"/>
      <c r="FB215" s="58"/>
      <c r="FC215" s="58"/>
      <c r="FD215" s="58"/>
      <c r="FE215" s="58"/>
      <c r="FF215" s="58"/>
      <c r="FG215" s="58"/>
      <c r="FH215" s="58"/>
      <c r="FI215" s="58"/>
      <c r="FJ215" s="58"/>
      <c r="FK215" s="58"/>
      <c r="FL215" s="58"/>
      <c r="FM215" s="58"/>
      <c r="FN215" s="58"/>
      <c r="FO215" s="58"/>
      <c r="FP215" s="58"/>
      <c r="FQ215" s="58"/>
      <c r="FR215" s="58"/>
      <c r="FS215" s="58"/>
      <c r="FT215" s="58"/>
      <c r="FU215" s="58"/>
      <c r="FV215" s="58"/>
      <c r="FW215" s="58"/>
      <c r="FX215" s="58"/>
      <c r="FY215" s="58"/>
      <c r="FZ215" s="58"/>
      <c r="GA215" s="58"/>
      <c r="GB215" s="58"/>
      <c r="GC215" s="58"/>
      <c r="GD215" s="58"/>
      <c r="GE215" s="58"/>
      <c r="GF215" s="58"/>
      <c r="GG215" s="58"/>
      <c r="GH215" s="58"/>
      <c r="GI215" s="58"/>
      <c r="GJ215" s="58"/>
      <c r="GK215" s="58"/>
      <c r="GL215" s="58"/>
      <c r="GM215" s="58"/>
      <c r="GN215" s="58"/>
      <c r="GO215" s="58"/>
      <c r="GP215" s="58"/>
      <c r="GQ215" s="58"/>
      <c r="GR215" s="58"/>
      <c r="GS215" s="58"/>
      <c r="GT215" s="58"/>
      <c r="GU215" s="58"/>
      <c r="GV215" s="58"/>
      <c r="GW215" s="58"/>
      <c r="GX215" s="58"/>
      <c r="GY215" s="58"/>
      <c r="GZ215" s="58"/>
      <c r="HA215" s="58"/>
      <c r="HB215" s="58"/>
      <c r="HC215" s="58"/>
      <c r="HD215" s="58"/>
      <c r="HE215" s="58"/>
      <c r="HF215" s="58"/>
      <c r="HG215" s="58"/>
      <c r="HH215" s="58"/>
      <c r="HI215" s="58"/>
      <c r="HJ215" s="58"/>
      <c r="HK215" s="58"/>
      <c r="HL215" s="58"/>
      <c r="HM215" s="58"/>
      <c r="HN215" s="58"/>
      <c r="HO215" s="58"/>
      <c r="HP215" s="58"/>
      <c r="HQ215" s="58"/>
      <c r="HR215" s="58"/>
      <c r="HS215" s="58"/>
      <c r="HT215" s="58"/>
      <c r="HU215" s="58"/>
      <c r="HV215" s="58"/>
      <c r="HW215" s="58"/>
      <c r="HX215" s="58"/>
      <c r="HY215" s="58"/>
      <c r="HZ215" s="58"/>
      <c r="IA215" s="58"/>
      <c r="IB215" s="58"/>
      <c r="IC215" s="58"/>
      <c r="ID215" s="58"/>
      <c r="IE215" s="58"/>
      <c r="IF215" s="58"/>
      <c r="IG215" s="58"/>
      <c r="IH215" s="58"/>
      <c r="II215" s="58"/>
      <c r="IJ215" s="58"/>
      <c r="IK215" s="58"/>
      <c r="IL215" s="58"/>
      <c r="IM215" s="58"/>
      <c r="IN215" s="58"/>
      <c r="IO215" s="58"/>
      <c r="IP215" s="58"/>
      <c r="IQ215" s="58"/>
      <c r="IR215" s="58"/>
      <c r="IS215" s="58"/>
      <c r="IT215" s="58"/>
      <c r="IU215" s="58"/>
      <c r="IV215" s="58"/>
      <c r="IW215" s="58"/>
      <c r="IX215" s="58"/>
      <c r="IY215" s="58"/>
      <c r="IZ215" s="58"/>
      <c r="JA215" s="58"/>
      <c r="JB215" s="58"/>
      <c r="JC215" s="58"/>
      <c r="JD215" s="58"/>
      <c r="JE215" s="58"/>
      <c r="JF215" s="58"/>
      <c r="JG215" s="58"/>
      <c r="JH215" s="58"/>
      <c r="JI215" s="58"/>
      <c r="JJ215" s="58"/>
      <c r="JK215" s="58"/>
      <c r="JL215" s="58"/>
      <c r="JM215" s="58"/>
      <c r="JN215" s="58"/>
      <c r="JO215" s="58"/>
      <c r="JP215" s="58"/>
      <c r="JQ215" s="58"/>
      <c r="JR215" s="58"/>
      <c r="JS215" s="58"/>
      <c r="JT215" s="58"/>
      <c r="JU215" s="58"/>
      <c r="JV215" s="58"/>
      <c r="JW215" s="58"/>
      <c r="JX215" s="58"/>
      <c r="JY215" s="58"/>
      <c r="JZ215" s="58"/>
      <c r="KA215" s="58"/>
      <c r="KB215" s="58"/>
    </row>
    <row r="216" spans="1:288" s="34" customFormat="1" ht="16.5" customHeight="1" thickBot="1" x14ac:dyDescent="0.25">
      <c r="A216" s="56"/>
      <c r="B216" s="551" t="s">
        <v>72</v>
      </c>
      <c r="C216" s="552"/>
      <c r="D216" s="553"/>
      <c r="E216" s="214"/>
      <c r="F216" s="221"/>
      <c r="G216" s="209"/>
      <c r="H216" s="205">
        <f>F216</f>
        <v>0</v>
      </c>
      <c r="I216" s="204"/>
      <c r="J216" s="191"/>
      <c r="K216" s="179"/>
      <c r="AC216" s="58"/>
      <c r="AD216" s="36"/>
      <c r="AE216" s="36"/>
      <c r="AF216" s="36"/>
      <c r="AG216" s="36"/>
      <c r="AH216" s="36"/>
      <c r="AI216" s="36"/>
      <c r="AJ216" s="36"/>
      <c r="AK216" s="36"/>
      <c r="AL216" s="36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8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  <c r="CG216" s="58"/>
      <c r="CH216" s="58"/>
      <c r="CI216" s="58"/>
      <c r="CJ216" s="58"/>
      <c r="CK216" s="58"/>
      <c r="CL216" s="58"/>
      <c r="CM216" s="58"/>
      <c r="CN216" s="58"/>
      <c r="CO216" s="58"/>
      <c r="CP216" s="58"/>
      <c r="CQ216" s="58"/>
      <c r="CR216" s="58"/>
      <c r="CS216" s="58"/>
      <c r="CT216" s="58"/>
      <c r="CU216" s="58"/>
      <c r="CV216" s="58"/>
      <c r="CW216" s="58"/>
      <c r="CX216" s="58"/>
      <c r="CY216" s="58"/>
      <c r="CZ216" s="58"/>
      <c r="DA216" s="58"/>
      <c r="DB216" s="58"/>
      <c r="DC216" s="58"/>
      <c r="DD216" s="58"/>
      <c r="DE216" s="58"/>
      <c r="DF216" s="58"/>
      <c r="DG216" s="58"/>
      <c r="DH216" s="58"/>
      <c r="DI216" s="58"/>
      <c r="DJ216" s="58"/>
      <c r="DK216" s="58"/>
      <c r="DL216" s="58"/>
      <c r="DM216" s="58"/>
      <c r="DN216" s="58"/>
      <c r="DO216" s="58"/>
      <c r="DP216" s="58"/>
      <c r="DQ216" s="58"/>
      <c r="DR216" s="58"/>
      <c r="DS216" s="58"/>
      <c r="DT216" s="58"/>
      <c r="DU216" s="58"/>
      <c r="DV216" s="58"/>
      <c r="DW216" s="58"/>
      <c r="DX216" s="58"/>
      <c r="DY216" s="58"/>
      <c r="DZ216" s="58"/>
      <c r="EA216" s="58"/>
      <c r="EB216" s="58"/>
      <c r="EC216" s="58"/>
      <c r="ED216" s="58"/>
      <c r="EE216" s="58"/>
      <c r="EF216" s="58"/>
      <c r="EG216" s="58"/>
      <c r="EH216" s="58"/>
      <c r="EI216" s="58"/>
      <c r="EJ216" s="58"/>
      <c r="EK216" s="58"/>
      <c r="EL216" s="58"/>
      <c r="EM216" s="58"/>
      <c r="EN216" s="58"/>
      <c r="EO216" s="58"/>
      <c r="EP216" s="58"/>
      <c r="EQ216" s="58"/>
      <c r="ER216" s="58"/>
      <c r="ES216" s="58"/>
      <c r="ET216" s="58"/>
      <c r="EU216" s="58"/>
      <c r="EV216" s="58"/>
      <c r="EW216" s="58"/>
      <c r="EX216" s="58"/>
      <c r="EY216" s="58"/>
      <c r="EZ216" s="58"/>
      <c r="FA216" s="58"/>
      <c r="FB216" s="58"/>
      <c r="FC216" s="58"/>
      <c r="FD216" s="58"/>
      <c r="FE216" s="58"/>
      <c r="FF216" s="58"/>
      <c r="FG216" s="58"/>
      <c r="FH216" s="58"/>
      <c r="FI216" s="58"/>
      <c r="FJ216" s="58"/>
      <c r="FK216" s="58"/>
      <c r="FL216" s="58"/>
      <c r="FM216" s="58"/>
      <c r="FN216" s="58"/>
      <c r="FO216" s="58"/>
      <c r="FP216" s="58"/>
      <c r="FQ216" s="58"/>
      <c r="FR216" s="58"/>
      <c r="FS216" s="58"/>
      <c r="FT216" s="58"/>
      <c r="FU216" s="58"/>
      <c r="FV216" s="58"/>
      <c r="FW216" s="58"/>
      <c r="FX216" s="58"/>
      <c r="FY216" s="58"/>
      <c r="FZ216" s="58"/>
      <c r="GA216" s="58"/>
      <c r="GB216" s="58"/>
      <c r="GC216" s="58"/>
      <c r="GD216" s="58"/>
      <c r="GE216" s="58"/>
      <c r="GF216" s="58"/>
      <c r="GG216" s="58"/>
      <c r="GH216" s="58"/>
      <c r="GI216" s="58"/>
      <c r="GJ216" s="58"/>
      <c r="GK216" s="58"/>
      <c r="GL216" s="58"/>
      <c r="GM216" s="58"/>
      <c r="GN216" s="58"/>
      <c r="GO216" s="58"/>
      <c r="GP216" s="58"/>
      <c r="GQ216" s="58"/>
      <c r="GR216" s="58"/>
      <c r="GS216" s="58"/>
      <c r="GT216" s="58"/>
      <c r="GU216" s="58"/>
      <c r="GV216" s="58"/>
      <c r="GW216" s="58"/>
      <c r="GX216" s="58"/>
      <c r="GY216" s="58"/>
      <c r="GZ216" s="58"/>
      <c r="HA216" s="58"/>
      <c r="HB216" s="58"/>
      <c r="HC216" s="58"/>
      <c r="HD216" s="58"/>
      <c r="HE216" s="58"/>
      <c r="HF216" s="58"/>
      <c r="HG216" s="58"/>
      <c r="HH216" s="58"/>
      <c r="HI216" s="58"/>
      <c r="HJ216" s="58"/>
      <c r="HK216" s="58"/>
      <c r="HL216" s="58"/>
      <c r="HM216" s="58"/>
      <c r="HN216" s="58"/>
      <c r="HO216" s="58"/>
      <c r="HP216" s="58"/>
      <c r="HQ216" s="58"/>
      <c r="HR216" s="58"/>
      <c r="HS216" s="58"/>
      <c r="HT216" s="58"/>
      <c r="HU216" s="58"/>
      <c r="HV216" s="58"/>
      <c r="HW216" s="58"/>
      <c r="HX216" s="58"/>
      <c r="HY216" s="58"/>
      <c r="HZ216" s="58"/>
      <c r="IA216" s="58"/>
      <c r="IB216" s="58"/>
      <c r="IC216" s="58"/>
      <c r="ID216" s="58"/>
      <c r="IE216" s="58"/>
      <c r="IF216" s="58"/>
      <c r="IG216" s="58"/>
      <c r="IH216" s="58"/>
      <c r="II216" s="58"/>
      <c r="IJ216" s="58"/>
      <c r="IK216" s="58"/>
      <c r="IL216" s="58"/>
      <c r="IM216" s="58"/>
      <c r="IN216" s="58"/>
      <c r="IO216" s="58"/>
      <c r="IP216" s="58"/>
      <c r="IQ216" s="58"/>
      <c r="IR216" s="58"/>
      <c r="IS216" s="58"/>
      <c r="IT216" s="58"/>
      <c r="IU216" s="58"/>
      <c r="IV216" s="58"/>
      <c r="IW216" s="58"/>
      <c r="IX216" s="58"/>
      <c r="IY216" s="58"/>
      <c r="IZ216" s="58"/>
      <c r="JA216" s="58"/>
      <c r="JB216" s="58"/>
      <c r="JC216" s="58"/>
      <c r="JD216" s="58"/>
      <c r="JE216" s="58"/>
      <c r="JF216" s="58"/>
      <c r="JG216" s="58"/>
      <c r="JH216" s="58"/>
      <c r="JI216" s="58"/>
      <c r="JJ216" s="58"/>
      <c r="JK216" s="58"/>
      <c r="JL216" s="58"/>
      <c r="JM216" s="58"/>
      <c r="JN216" s="58"/>
      <c r="JO216" s="58"/>
      <c r="JP216" s="58"/>
      <c r="JQ216" s="58"/>
      <c r="JR216" s="58"/>
      <c r="JS216" s="58"/>
      <c r="JT216" s="58"/>
      <c r="JU216" s="58"/>
      <c r="JV216" s="58"/>
      <c r="JW216" s="58"/>
      <c r="JX216" s="58"/>
      <c r="JY216" s="58"/>
      <c r="JZ216" s="58"/>
      <c r="KA216" s="58"/>
      <c r="KB216" s="58"/>
    </row>
    <row r="217" spans="1:288" s="34" customFormat="1" ht="16.5" customHeight="1" thickBot="1" x14ac:dyDescent="0.25">
      <c r="A217" s="56"/>
      <c r="B217" s="551" t="s">
        <v>69</v>
      </c>
      <c r="C217" s="552"/>
      <c r="D217" s="553"/>
      <c r="E217" s="214"/>
      <c r="F217" s="221"/>
      <c r="G217" s="222">
        <f>F217*0.5</f>
        <v>0</v>
      </c>
      <c r="H217" s="205">
        <f>F217*0.5</f>
        <v>0</v>
      </c>
      <c r="I217" s="204"/>
      <c r="J217" s="191"/>
      <c r="K217" s="179"/>
      <c r="AC217" s="58"/>
      <c r="AD217" s="36"/>
      <c r="AE217" s="36"/>
      <c r="AF217" s="36"/>
      <c r="AG217" s="36"/>
      <c r="AH217" s="36"/>
      <c r="AI217" s="36"/>
      <c r="AJ217" s="36"/>
      <c r="AK217" s="36"/>
      <c r="AL217" s="36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8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  <c r="CG217" s="58"/>
      <c r="CH217" s="58"/>
      <c r="CI217" s="58"/>
      <c r="CJ217" s="58"/>
      <c r="CK217" s="58"/>
      <c r="CL217" s="58"/>
      <c r="CM217" s="58"/>
      <c r="CN217" s="58"/>
      <c r="CO217" s="58"/>
      <c r="CP217" s="58"/>
      <c r="CQ217" s="58"/>
      <c r="CR217" s="58"/>
      <c r="CS217" s="58"/>
      <c r="CT217" s="58"/>
      <c r="CU217" s="58"/>
      <c r="CV217" s="58"/>
      <c r="CW217" s="58"/>
      <c r="CX217" s="58"/>
      <c r="CY217" s="58"/>
      <c r="CZ217" s="58"/>
      <c r="DA217" s="58"/>
      <c r="DB217" s="58"/>
      <c r="DC217" s="58"/>
      <c r="DD217" s="58"/>
      <c r="DE217" s="58"/>
      <c r="DF217" s="58"/>
      <c r="DG217" s="58"/>
      <c r="DH217" s="58"/>
      <c r="DI217" s="58"/>
      <c r="DJ217" s="58"/>
      <c r="DK217" s="58"/>
      <c r="DL217" s="58"/>
      <c r="DM217" s="58"/>
      <c r="DN217" s="58"/>
      <c r="DO217" s="58"/>
      <c r="DP217" s="58"/>
      <c r="DQ217" s="58"/>
      <c r="DR217" s="58"/>
      <c r="DS217" s="58"/>
      <c r="DT217" s="58"/>
      <c r="DU217" s="58"/>
      <c r="DV217" s="58"/>
      <c r="DW217" s="58"/>
      <c r="DX217" s="58"/>
      <c r="DY217" s="58"/>
      <c r="DZ217" s="58"/>
      <c r="EA217" s="58"/>
      <c r="EB217" s="58"/>
      <c r="EC217" s="58"/>
      <c r="ED217" s="58"/>
      <c r="EE217" s="58"/>
      <c r="EF217" s="58"/>
      <c r="EG217" s="58"/>
      <c r="EH217" s="58"/>
      <c r="EI217" s="58"/>
      <c r="EJ217" s="58"/>
      <c r="EK217" s="58"/>
      <c r="EL217" s="58"/>
      <c r="EM217" s="58"/>
      <c r="EN217" s="58"/>
      <c r="EO217" s="58"/>
      <c r="EP217" s="58"/>
      <c r="EQ217" s="58"/>
      <c r="ER217" s="58"/>
      <c r="ES217" s="58"/>
      <c r="ET217" s="58"/>
      <c r="EU217" s="58"/>
      <c r="EV217" s="58"/>
      <c r="EW217" s="58"/>
      <c r="EX217" s="58"/>
      <c r="EY217" s="58"/>
      <c r="EZ217" s="58"/>
      <c r="FA217" s="58"/>
      <c r="FB217" s="58"/>
      <c r="FC217" s="58"/>
      <c r="FD217" s="58"/>
      <c r="FE217" s="58"/>
      <c r="FF217" s="58"/>
      <c r="FG217" s="58"/>
      <c r="FH217" s="58"/>
      <c r="FI217" s="58"/>
      <c r="FJ217" s="58"/>
      <c r="FK217" s="58"/>
      <c r="FL217" s="58"/>
      <c r="FM217" s="58"/>
      <c r="FN217" s="58"/>
      <c r="FO217" s="58"/>
      <c r="FP217" s="58"/>
      <c r="FQ217" s="58"/>
      <c r="FR217" s="58"/>
      <c r="FS217" s="58"/>
      <c r="FT217" s="58"/>
      <c r="FU217" s="58"/>
      <c r="FV217" s="58"/>
      <c r="FW217" s="58"/>
      <c r="FX217" s="58"/>
      <c r="FY217" s="58"/>
      <c r="FZ217" s="58"/>
      <c r="GA217" s="58"/>
      <c r="GB217" s="58"/>
      <c r="GC217" s="58"/>
      <c r="GD217" s="58"/>
      <c r="GE217" s="58"/>
      <c r="GF217" s="58"/>
      <c r="GG217" s="58"/>
      <c r="GH217" s="58"/>
      <c r="GI217" s="58"/>
      <c r="GJ217" s="58"/>
      <c r="GK217" s="58"/>
      <c r="GL217" s="58"/>
      <c r="GM217" s="58"/>
      <c r="GN217" s="58"/>
      <c r="GO217" s="58"/>
      <c r="GP217" s="58"/>
      <c r="GQ217" s="58"/>
      <c r="GR217" s="58"/>
      <c r="GS217" s="58"/>
      <c r="GT217" s="58"/>
      <c r="GU217" s="58"/>
      <c r="GV217" s="58"/>
      <c r="GW217" s="58"/>
      <c r="GX217" s="58"/>
      <c r="GY217" s="58"/>
      <c r="GZ217" s="58"/>
      <c r="HA217" s="58"/>
      <c r="HB217" s="58"/>
      <c r="HC217" s="58"/>
      <c r="HD217" s="58"/>
      <c r="HE217" s="58"/>
      <c r="HF217" s="58"/>
      <c r="HG217" s="58"/>
      <c r="HH217" s="58"/>
      <c r="HI217" s="58"/>
      <c r="HJ217" s="58"/>
      <c r="HK217" s="58"/>
      <c r="HL217" s="58"/>
      <c r="HM217" s="58"/>
      <c r="HN217" s="58"/>
      <c r="HO217" s="58"/>
      <c r="HP217" s="58"/>
      <c r="HQ217" s="58"/>
      <c r="HR217" s="58"/>
      <c r="HS217" s="58"/>
      <c r="HT217" s="58"/>
      <c r="HU217" s="58"/>
      <c r="HV217" s="58"/>
      <c r="HW217" s="58"/>
      <c r="HX217" s="58"/>
      <c r="HY217" s="58"/>
      <c r="HZ217" s="58"/>
      <c r="IA217" s="58"/>
      <c r="IB217" s="58"/>
      <c r="IC217" s="58"/>
      <c r="ID217" s="58"/>
      <c r="IE217" s="58"/>
      <c r="IF217" s="58"/>
      <c r="IG217" s="58"/>
      <c r="IH217" s="58"/>
      <c r="II217" s="58"/>
      <c r="IJ217" s="58"/>
      <c r="IK217" s="58"/>
      <c r="IL217" s="58"/>
      <c r="IM217" s="58"/>
      <c r="IN217" s="58"/>
      <c r="IO217" s="58"/>
      <c r="IP217" s="58"/>
      <c r="IQ217" s="58"/>
      <c r="IR217" s="58"/>
      <c r="IS217" s="58"/>
      <c r="IT217" s="58"/>
      <c r="IU217" s="58"/>
      <c r="IV217" s="58"/>
      <c r="IW217" s="58"/>
      <c r="IX217" s="58"/>
      <c r="IY217" s="58"/>
      <c r="IZ217" s="58"/>
      <c r="JA217" s="58"/>
      <c r="JB217" s="58"/>
      <c r="JC217" s="58"/>
      <c r="JD217" s="58"/>
      <c r="JE217" s="58"/>
      <c r="JF217" s="58"/>
      <c r="JG217" s="58"/>
      <c r="JH217" s="58"/>
      <c r="JI217" s="58"/>
      <c r="JJ217" s="58"/>
      <c r="JK217" s="58"/>
      <c r="JL217" s="58"/>
      <c r="JM217" s="58"/>
      <c r="JN217" s="58"/>
      <c r="JO217" s="58"/>
      <c r="JP217" s="58"/>
      <c r="JQ217" s="58"/>
      <c r="JR217" s="58"/>
      <c r="JS217" s="58"/>
      <c r="JT217" s="58"/>
      <c r="JU217" s="58"/>
      <c r="JV217" s="58"/>
      <c r="JW217" s="58"/>
      <c r="JX217" s="58"/>
      <c r="JY217" s="58"/>
      <c r="JZ217" s="58"/>
      <c r="KA217" s="58"/>
      <c r="KB217" s="58"/>
    </row>
    <row r="218" spans="1:288" s="34" customFormat="1" ht="16.5" customHeight="1" thickBot="1" x14ac:dyDescent="0.25">
      <c r="A218" s="56"/>
      <c r="B218" s="551" t="s">
        <v>73</v>
      </c>
      <c r="C218" s="552"/>
      <c r="D218" s="553"/>
      <c r="E218" s="214"/>
      <c r="F218" s="221"/>
      <c r="G218" s="203"/>
      <c r="H218" s="205">
        <f>F218</f>
        <v>0</v>
      </c>
      <c r="I218" s="204"/>
      <c r="J218" s="191"/>
      <c r="K218" s="179"/>
      <c r="AC218" s="58"/>
      <c r="AD218" s="36"/>
      <c r="AE218" s="36"/>
      <c r="AF218" s="36"/>
      <c r="AG218" s="36"/>
      <c r="AH218" s="36"/>
      <c r="AI218" s="36"/>
      <c r="AJ218" s="36"/>
      <c r="AK218" s="36"/>
      <c r="AL218" s="36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8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  <c r="CG218" s="58"/>
      <c r="CH218" s="58"/>
      <c r="CI218" s="58"/>
      <c r="CJ218" s="58"/>
      <c r="CK218" s="58"/>
      <c r="CL218" s="58"/>
      <c r="CM218" s="58"/>
      <c r="CN218" s="58"/>
      <c r="CO218" s="58"/>
      <c r="CP218" s="58"/>
      <c r="CQ218" s="58"/>
      <c r="CR218" s="58"/>
      <c r="CS218" s="58"/>
      <c r="CT218" s="58"/>
      <c r="CU218" s="58"/>
      <c r="CV218" s="58"/>
      <c r="CW218" s="58"/>
      <c r="CX218" s="58"/>
      <c r="CY218" s="58"/>
      <c r="CZ218" s="58"/>
      <c r="DA218" s="58"/>
      <c r="DB218" s="58"/>
      <c r="DC218" s="58"/>
      <c r="DD218" s="58"/>
      <c r="DE218" s="58"/>
      <c r="DF218" s="58"/>
      <c r="DG218" s="58"/>
      <c r="DH218" s="58"/>
      <c r="DI218" s="58"/>
      <c r="DJ218" s="58"/>
      <c r="DK218" s="58"/>
      <c r="DL218" s="58"/>
      <c r="DM218" s="58"/>
      <c r="DN218" s="58"/>
      <c r="DO218" s="58"/>
      <c r="DP218" s="58"/>
      <c r="DQ218" s="58"/>
      <c r="DR218" s="58"/>
      <c r="DS218" s="58"/>
      <c r="DT218" s="58"/>
      <c r="DU218" s="58"/>
      <c r="DV218" s="58"/>
      <c r="DW218" s="58"/>
      <c r="DX218" s="58"/>
      <c r="DY218" s="58"/>
      <c r="DZ218" s="58"/>
      <c r="EA218" s="58"/>
      <c r="EB218" s="58"/>
      <c r="EC218" s="58"/>
      <c r="ED218" s="58"/>
      <c r="EE218" s="58"/>
      <c r="EF218" s="58"/>
      <c r="EG218" s="58"/>
      <c r="EH218" s="58"/>
      <c r="EI218" s="58"/>
      <c r="EJ218" s="58"/>
      <c r="EK218" s="58"/>
      <c r="EL218" s="58"/>
      <c r="EM218" s="58"/>
      <c r="EN218" s="58"/>
      <c r="EO218" s="58"/>
      <c r="EP218" s="58"/>
      <c r="EQ218" s="58"/>
      <c r="ER218" s="58"/>
      <c r="ES218" s="58"/>
      <c r="ET218" s="58"/>
      <c r="EU218" s="58"/>
      <c r="EV218" s="58"/>
      <c r="EW218" s="58"/>
      <c r="EX218" s="58"/>
      <c r="EY218" s="58"/>
      <c r="EZ218" s="58"/>
      <c r="FA218" s="58"/>
      <c r="FB218" s="58"/>
      <c r="FC218" s="58"/>
      <c r="FD218" s="58"/>
      <c r="FE218" s="58"/>
      <c r="FF218" s="58"/>
      <c r="FG218" s="58"/>
      <c r="FH218" s="58"/>
      <c r="FI218" s="58"/>
      <c r="FJ218" s="58"/>
      <c r="FK218" s="58"/>
      <c r="FL218" s="58"/>
      <c r="FM218" s="58"/>
      <c r="FN218" s="58"/>
      <c r="FO218" s="58"/>
      <c r="FP218" s="58"/>
      <c r="FQ218" s="58"/>
      <c r="FR218" s="58"/>
      <c r="FS218" s="58"/>
      <c r="FT218" s="58"/>
      <c r="FU218" s="58"/>
      <c r="FV218" s="58"/>
      <c r="FW218" s="58"/>
      <c r="FX218" s="58"/>
      <c r="FY218" s="58"/>
      <c r="FZ218" s="58"/>
      <c r="GA218" s="58"/>
      <c r="GB218" s="58"/>
      <c r="GC218" s="58"/>
      <c r="GD218" s="58"/>
      <c r="GE218" s="58"/>
      <c r="GF218" s="58"/>
      <c r="GG218" s="58"/>
      <c r="GH218" s="58"/>
      <c r="GI218" s="58"/>
      <c r="GJ218" s="58"/>
      <c r="GK218" s="58"/>
      <c r="GL218" s="58"/>
      <c r="GM218" s="58"/>
      <c r="GN218" s="58"/>
      <c r="GO218" s="58"/>
      <c r="GP218" s="58"/>
      <c r="GQ218" s="58"/>
      <c r="GR218" s="58"/>
      <c r="GS218" s="58"/>
      <c r="GT218" s="58"/>
      <c r="GU218" s="58"/>
      <c r="GV218" s="58"/>
      <c r="GW218" s="58"/>
      <c r="GX218" s="58"/>
      <c r="GY218" s="58"/>
      <c r="GZ218" s="58"/>
      <c r="HA218" s="58"/>
      <c r="HB218" s="58"/>
      <c r="HC218" s="58"/>
      <c r="HD218" s="58"/>
      <c r="HE218" s="58"/>
      <c r="HF218" s="58"/>
      <c r="HG218" s="58"/>
      <c r="HH218" s="58"/>
      <c r="HI218" s="58"/>
      <c r="HJ218" s="58"/>
      <c r="HK218" s="58"/>
      <c r="HL218" s="58"/>
      <c r="HM218" s="58"/>
      <c r="HN218" s="58"/>
      <c r="HO218" s="58"/>
      <c r="HP218" s="58"/>
      <c r="HQ218" s="58"/>
      <c r="HR218" s="58"/>
      <c r="HS218" s="58"/>
      <c r="HT218" s="58"/>
      <c r="HU218" s="58"/>
      <c r="HV218" s="58"/>
      <c r="HW218" s="58"/>
      <c r="HX218" s="58"/>
      <c r="HY218" s="58"/>
      <c r="HZ218" s="58"/>
      <c r="IA218" s="58"/>
      <c r="IB218" s="58"/>
      <c r="IC218" s="58"/>
      <c r="ID218" s="58"/>
      <c r="IE218" s="58"/>
      <c r="IF218" s="58"/>
      <c r="IG218" s="58"/>
      <c r="IH218" s="58"/>
      <c r="II218" s="58"/>
      <c r="IJ218" s="58"/>
      <c r="IK218" s="58"/>
      <c r="IL218" s="58"/>
      <c r="IM218" s="58"/>
      <c r="IN218" s="58"/>
      <c r="IO218" s="58"/>
      <c r="IP218" s="58"/>
      <c r="IQ218" s="58"/>
      <c r="IR218" s="58"/>
      <c r="IS218" s="58"/>
      <c r="IT218" s="58"/>
      <c r="IU218" s="58"/>
      <c r="IV218" s="58"/>
      <c r="IW218" s="58"/>
      <c r="IX218" s="58"/>
      <c r="IY218" s="58"/>
      <c r="IZ218" s="58"/>
      <c r="JA218" s="58"/>
      <c r="JB218" s="58"/>
      <c r="JC218" s="58"/>
      <c r="JD218" s="58"/>
      <c r="JE218" s="58"/>
      <c r="JF218" s="58"/>
      <c r="JG218" s="58"/>
      <c r="JH218" s="58"/>
      <c r="JI218" s="58"/>
      <c r="JJ218" s="58"/>
      <c r="JK218" s="58"/>
      <c r="JL218" s="58"/>
      <c r="JM218" s="58"/>
      <c r="JN218" s="58"/>
      <c r="JO218" s="58"/>
      <c r="JP218" s="58"/>
      <c r="JQ218" s="58"/>
      <c r="JR218" s="58"/>
      <c r="JS218" s="58"/>
      <c r="JT218" s="58"/>
      <c r="JU218" s="58"/>
      <c r="JV218" s="58"/>
      <c r="JW218" s="58"/>
      <c r="JX218" s="58"/>
      <c r="JY218" s="58"/>
      <c r="JZ218" s="58"/>
      <c r="KA218" s="58"/>
      <c r="KB218" s="58"/>
    </row>
    <row r="219" spans="1:288" s="34" customFormat="1" ht="16.5" customHeight="1" thickBot="1" x14ac:dyDescent="0.25">
      <c r="A219" s="56"/>
      <c r="B219" s="551" t="s">
        <v>74</v>
      </c>
      <c r="C219" s="552"/>
      <c r="D219" s="553"/>
      <c r="E219" s="214"/>
      <c r="F219" s="223"/>
      <c r="G219" s="209"/>
      <c r="H219" s="207">
        <f>F219</f>
        <v>0</v>
      </c>
      <c r="I219" s="209"/>
      <c r="J219" s="191"/>
      <c r="K219" s="179"/>
      <c r="AC219" s="58"/>
      <c r="AD219" s="36"/>
      <c r="AE219" s="36"/>
      <c r="AF219" s="36"/>
      <c r="AG219" s="36"/>
      <c r="AH219" s="36"/>
      <c r="AI219" s="36"/>
      <c r="AJ219" s="36"/>
      <c r="AK219" s="36"/>
      <c r="AL219" s="36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8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  <c r="CG219" s="58"/>
      <c r="CH219" s="58"/>
      <c r="CI219" s="58"/>
      <c r="CJ219" s="58"/>
      <c r="CK219" s="58"/>
      <c r="CL219" s="58"/>
      <c r="CM219" s="58"/>
      <c r="CN219" s="58"/>
      <c r="CO219" s="58"/>
      <c r="CP219" s="58"/>
      <c r="CQ219" s="58"/>
      <c r="CR219" s="58"/>
      <c r="CS219" s="58"/>
      <c r="CT219" s="58"/>
      <c r="CU219" s="58"/>
      <c r="CV219" s="58"/>
      <c r="CW219" s="58"/>
      <c r="CX219" s="58"/>
      <c r="CY219" s="58"/>
      <c r="CZ219" s="58"/>
      <c r="DA219" s="58"/>
      <c r="DB219" s="58"/>
      <c r="DC219" s="58"/>
      <c r="DD219" s="58"/>
      <c r="DE219" s="58"/>
      <c r="DF219" s="58"/>
      <c r="DG219" s="58"/>
      <c r="DH219" s="58"/>
      <c r="DI219" s="58"/>
      <c r="DJ219" s="58"/>
      <c r="DK219" s="58"/>
      <c r="DL219" s="58"/>
      <c r="DM219" s="58"/>
      <c r="DN219" s="58"/>
      <c r="DO219" s="58"/>
      <c r="DP219" s="58"/>
      <c r="DQ219" s="58"/>
      <c r="DR219" s="58"/>
      <c r="DS219" s="58"/>
      <c r="DT219" s="58"/>
      <c r="DU219" s="58"/>
      <c r="DV219" s="58"/>
      <c r="DW219" s="58"/>
      <c r="DX219" s="58"/>
      <c r="DY219" s="58"/>
      <c r="DZ219" s="58"/>
      <c r="EA219" s="58"/>
      <c r="EB219" s="58"/>
      <c r="EC219" s="58"/>
      <c r="ED219" s="58"/>
      <c r="EE219" s="58"/>
      <c r="EF219" s="58"/>
      <c r="EG219" s="58"/>
      <c r="EH219" s="58"/>
      <c r="EI219" s="58"/>
      <c r="EJ219" s="58"/>
      <c r="EK219" s="58"/>
      <c r="EL219" s="58"/>
      <c r="EM219" s="58"/>
      <c r="EN219" s="58"/>
      <c r="EO219" s="58"/>
      <c r="EP219" s="58"/>
      <c r="EQ219" s="58"/>
      <c r="ER219" s="58"/>
      <c r="ES219" s="58"/>
      <c r="ET219" s="58"/>
      <c r="EU219" s="58"/>
      <c r="EV219" s="58"/>
      <c r="EW219" s="58"/>
      <c r="EX219" s="58"/>
      <c r="EY219" s="58"/>
      <c r="EZ219" s="58"/>
      <c r="FA219" s="58"/>
      <c r="FB219" s="58"/>
      <c r="FC219" s="58"/>
      <c r="FD219" s="58"/>
      <c r="FE219" s="58"/>
      <c r="FF219" s="58"/>
      <c r="FG219" s="58"/>
      <c r="FH219" s="58"/>
      <c r="FI219" s="58"/>
      <c r="FJ219" s="58"/>
      <c r="FK219" s="58"/>
      <c r="FL219" s="58"/>
      <c r="FM219" s="58"/>
      <c r="FN219" s="58"/>
      <c r="FO219" s="58"/>
      <c r="FP219" s="58"/>
      <c r="FQ219" s="58"/>
      <c r="FR219" s="58"/>
      <c r="FS219" s="58"/>
      <c r="FT219" s="58"/>
      <c r="FU219" s="58"/>
      <c r="FV219" s="58"/>
      <c r="FW219" s="58"/>
      <c r="FX219" s="58"/>
      <c r="FY219" s="58"/>
      <c r="FZ219" s="58"/>
      <c r="GA219" s="58"/>
      <c r="GB219" s="58"/>
      <c r="GC219" s="58"/>
      <c r="GD219" s="58"/>
      <c r="GE219" s="58"/>
      <c r="GF219" s="58"/>
      <c r="GG219" s="58"/>
      <c r="GH219" s="58"/>
      <c r="GI219" s="58"/>
      <c r="GJ219" s="58"/>
      <c r="GK219" s="58"/>
      <c r="GL219" s="58"/>
      <c r="GM219" s="58"/>
      <c r="GN219" s="58"/>
      <c r="GO219" s="58"/>
      <c r="GP219" s="58"/>
      <c r="GQ219" s="58"/>
      <c r="GR219" s="58"/>
      <c r="GS219" s="58"/>
      <c r="GT219" s="58"/>
      <c r="GU219" s="58"/>
      <c r="GV219" s="58"/>
      <c r="GW219" s="58"/>
      <c r="GX219" s="58"/>
      <c r="GY219" s="58"/>
      <c r="GZ219" s="58"/>
      <c r="HA219" s="58"/>
      <c r="HB219" s="58"/>
      <c r="HC219" s="58"/>
      <c r="HD219" s="58"/>
      <c r="HE219" s="58"/>
      <c r="HF219" s="58"/>
      <c r="HG219" s="58"/>
      <c r="HH219" s="58"/>
      <c r="HI219" s="58"/>
      <c r="HJ219" s="58"/>
      <c r="HK219" s="58"/>
      <c r="HL219" s="58"/>
      <c r="HM219" s="58"/>
      <c r="HN219" s="58"/>
      <c r="HO219" s="58"/>
      <c r="HP219" s="58"/>
      <c r="HQ219" s="58"/>
      <c r="HR219" s="58"/>
      <c r="HS219" s="58"/>
      <c r="HT219" s="58"/>
      <c r="HU219" s="58"/>
      <c r="HV219" s="58"/>
      <c r="HW219" s="58"/>
      <c r="HX219" s="58"/>
      <c r="HY219" s="58"/>
      <c r="HZ219" s="58"/>
      <c r="IA219" s="58"/>
      <c r="IB219" s="58"/>
      <c r="IC219" s="58"/>
      <c r="ID219" s="58"/>
      <c r="IE219" s="58"/>
      <c r="IF219" s="58"/>
      <c r="IG219" s="58"/>
      <c r="IH219" s="58"/>
      <c r="II219" s="58"/>
      <c r="IJ219" s="58"/>
      <c r="IK219" s="58"/>
      <c r="IL219" s="58"/>
      <c r="IM219" s="58"/>
      <c r="IN219" s="58"/>
      <c r="IO219" s="58"/>
      <c r="IP219" s="58"/>
      <c r="IQ219" s="58"/>
      <c r="IR219" s="58"/>
      <c r="IS219" s="58"/>
      <c r="IT219" s="58"/>
      <c r="IU219" s="58"/>
      <c r="IV219" s="58"/>
      <c r="IW219" s="58"/>
      <c r="IX219" s="58"/>
      <c r="IY219" s="58"/>
      <c r="IZ219" s="58"/>
      <c r="JA219" s="58"/>
      <c r="JB219" s="58"/>
      <c r="JC219" s="58"/>
      <c r="JD219" s="58"/>
      <c r="JE219" s="58"/>
      <c r="JF219" s="58"/>
      <c r="JG219" s="58"/>
      <c r="JH219" s="58"/>
      <c r="JI219" s="58"/>
      <c r="JJ219" s="58"/>
      <c r="JK219" s="58"/>
      <c r="JL219" s="58"/>
      <c r="JM219" s="58"/>
      <c r="JN219" s="58"/>
      <c r="JO219" s="58"/>
      <c r="JP219" s="58"/>
      <c r="JQ219" s="58"/>
      <c r="JR219" s="58"/>
      <c r="JS219" s="58"/>
      <c r="JT219" s="58"/>
      <c r="JU219" s="58"/>
      <c r="JV219" s="58"/>
      <c r="JW219" s="58"/>
      <c r="JX219" s="58"/>
      <c r="JY219" s="58"/>
      <c r="JZ219" s="58"/>
      <c r="KA219" s="58"/>
      <c r="KB219" s="58"/>
    </row>
    <row r="220" spans="1:288" s="34" customFormat="1" ht="18.95" customHeight="1" thickBot="1" x14ac:dyDescent="0.25">
      <c r="A220" s="56"/>
      <c r="B220" s="551" t="s">
        <v>24</v>
      </c>
      <c r="C220" s="552"/>
      <c r="D220" s="553"/>
      <c r="E220" s="224"/>
      <c r="F220" s="452">
        <f>IF(F213&gt;SUM(F214+F217),F213-F214-F215-F216-F217-F218-F219,0)</f>
        <v>0</v>
      </c>
      <c r="G220" s="453">
        <f>G213-G214-G217</f>
        <v>0</v>
      </c>
      <c r="H220" s="454">
        <f>H213-H214-H215-H216-H217-H218-H219</f>
        <v>0</v>
      </c>
      <c r="I220" s="455">
        <f>I213</f>
        <v>0</v>
      </c>
      <c r="J220" s="456"/>
      <c r="K220" s="179"/>
      <c r="L220" s="225"/>
      <c r="M220" s="225"/>
      <c r="N220" s="225"/>
      <c r="O220" s="225"/>
      <c r="P220" s="225"/>
      <c r="Q220" s="225"/>
      <c r="R220" s="225"/>
      <c r="S220" s="225"/>
      <c r="T220" s="225"/>
      <c r="U220" s="225"/>
      <c r="V220" s="225"/>
      <c r="W220" s="225"/>
      <c r="X220" s="225"/>
      <c r="Y220" s="225"/>
      <c r="Z220" s="225"/>
      <c r="AA220" s="225"/>
      <c r="AB220" s="225"/>
      <c r="AC220" s="58"/>
      <c r="AD220" s="36"/>
      <c r="AE220" s="36"/>
      <c r="AF220" s="36"/>
      <c r="AG220" s="36"/>
      <c r="AH220" s="36"/>
      <c r="AI220" s="36"/>
      <c r="AJ220" s="36"/>
      <c r="AK220" s="36"/>
      <c r="AL220" s="36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  <c r="CG220" s="58"/>
      <c r="CH220" s="58"/>
      <c r="CI220" s="58"/>
      <c r="CJ220" s="58"/>
      <c r="CK220" s="58"/>
      <c r="CL220" s="58"/>
      <c r="CM220" s="58"/>
      <c r="CN220" s="58"/>
      <c r="CO220" s="58"/>
      <c r="CP220" s="58"/>
      <c r="CQ220" s="58"/>
      <c r="CR220" s="58"/>
      <c r="CS220" s="58"/>
      <c r="CT220" s="58"/>
      <c r="CU220" s="58"/>
      <c r="CV220" s="58"/>
      <c r="CW220" s="58"/>
      <c r="CX220" s="58"/>
      <c r="CY220" s="58"/>
      <c r="CZ220" s="58"/>
      <c r="DA220" s="58"/>
      <c r="DB220" s="58"/>
      <c r="DC220" s="58"/>
      <c r="DD220" s="58"/>
      <c r="DE220" s="58"/>
      <c r="DF220" s="58"/>
      <c r="DG220" s="58"/>
      <c r="DH220" s="58"/>
      <c r="DI220" s="58"/>
      <c r="DJ220" s="58"/>
      <c r="DK220" s="58"/>
      <c r="DL220" s="58"/>
      <c r="DM220" s="58"/>
      <c r="DN220" s="58"/>
      <c r="DO220" s="58"/>
      <c r="DP220" s="58"/>
      <c r="DQ220" s="58"/>
      <c r="DR220" s="58"/>
      <c r="DS220" s="58"/>
      <c r="DT220" s="58"/>
      <c r="DU220" s="58"/>
      <c r="DV220" s="58"/>
      <c r="DW220" s="58"/>
      <c r="DX220" s="58"/>
      <c r="DY220" s="58"/>
      <c r="DZ220" s="58"/>
      <c r="EA220" s="58"/>
      <c r="EB220" s="58"/>
      <c r="EC220" s="58"/>
      <c r="ED220" s="58"/>
      <c r="EE220" s="58"/>
      <c r="EF220" s="58"/>
      <c r="EG220" s="58"/>
      <c r="EH220" s="58"/>
      <c r="EI220" s="58"/>
      <c r="EJ220" s="58"/>
      <c r="EK220" s="58"/>
      <c r="EL220" s="58"/>
      <c r="EM220" s="58"/>
      <c r="EN220" s="58"/>
      <c r="EO220" s="58"/>
      <c r="EP220" s="58"/>
      <c r="EQ220" s="58"/>
      <c r="ER220" s="58"/>
      <c r="ES220" s="58"/>
      <c r="ET220" s="58"/>
      <c r="EU220" s="58"/>
      <c r="EV220" s="58"/>
      <c r="EW220" s="58"/>
      <c r="EX220" s="58"/>
      <c r="EY220" s="58"/>
      <c r="EZ220" s="58"/>
      <c r="FA220" s="58"/>
      <c r="FB220" s="58"/>
      <c r="FC220" s="58"/>
      <c r="FD220" s="58"/>
      <c r="FE220" s="58"/>
      <c r="FF220" s="58"/>
      <c r="FG220" s="58"/>
      <c r="FH220" s="58"/>
      <c r="FI220" s="58"/>
      <c r="FJ220" s="58"/>
      <c r="FK220" s="58"/>
      <c r="FL220" s="58"/>
      <c r="FM220" s="58"/>
      <c r="FN220" s="58"/>
      <c r="FO220" s="58"/>
      <c r="FP220" s="58"/>
      <c r="FQ220" s="58"/>
      <c r="FR220" s="58"/>
      <c r="FS220" s="58"/>
      <c r="FT220" s="58"/>
      <c r="FU220" s="58"/>
      <c r="FV220" s="58"/>
      <c r="FW220" s="58"/>
      <c r="FX220" s="58"/>
      <c r="FY220" s="58"/>
      <c r="FZ220" s="58"/>
      <c r="GA220" s="58"/>
      <c r="GB220" s="58"/>
      <c r="GC220" s="58"/>
      <c r="GD220" s="58"/>
      <c r="GE220" s="58"/>
      <c r="GF220" s="58"/>
      <c r="GG220" s="58"/>
      <c r="GH220" s="58"/>
      <c r="GI220" s="58"/>
      <c r="GJ220" s="58"/>
      <c r="GK220" s="58"/>
      <c r="GL220" s="58"/>
      <c r="GM220" s="58"/>
      <c r="GN220" s="58"/>
      <c r="GO220" s="58"/>
      <c r="GP220" s="58"/>
      <c r="GQ220" s="58"/>
      <c r="GR220" s="58"/>
      <c r="GS220" s="58"/>
      <c r="GT220" s="58"/>
      <c r="GU220" s="58"/>
      <c r="GV220" s="58"/>
      <c r="GW220" s="58"/>
      <c r="GX220" s="58"/>
      <c r="GY220" s="58"/>
      <c r="GZ220" s="58"/>
      <c r="HA220" s="58"/>
      <c r="HB220" s="58"/>
      <c r="HC220" s="58"/>
      <c r="HD220" s="58"/>
      <c r="HE220" s="58"/>
      <c r="HF220" s="58"/>
      <c r="HG220" s="58"/>
      <c r="HH220" s="58"/>
      <c r="HI220" s="58"/>
      <c r="HJ220" s="58"/>
      <c r="HK220" s="58"/>
      <c r="HL220" s="58"/>
      <c r="HM220" s="58"/>
      <c r="HN220" s="58"/>
      <c r="HO220" s="58"/>
      <c r="HP220" s="58"/>
      <c r="HQ220" s="58"/>
      <c r="HR220" s="58"/>
      <c r="HS220" s="58"/>
      <c r="HT220" s="58"/>
      <c r="HU220" s="58"/>
      <c r="HV220" s="58"/>
      <c r="HW220" s="58"/>
      <c r="HX220" s="58"/>
      <c r="HY220" s="58"/>
      <c r="HZ220" s="58"/>
      <c r="IA220" s="58"/>
      <c r="IB220" s="58"/>
      <c r="IC220" s="58"/>
      <c r="ID220" s="58"/>
      <c r="IE220" s="58"/>
      <c r="IF220" s="58"/>
      <c r="IG220" s="58"/>
      <c r="IH220" s="58"/>
      <c r="II220" s="58"/>
      <c r="IJ220" s="58"/>
      <c r="IK220" s="58"/>
      <c r="IL220" s="58"/>
      <c r="IM220" s="58"/>
      <c r="IN220" s="58"/>
      <c r="IO220" s="58"/>
      <c r="IP220" s="58"/>
      <c r="IQ220" s="58"/>
      <c r="IR220" s="58"/>
      <c r="IS220" s="58"/>
      <c r="IT220" s="58"/>
      <c r="IU220" s="58"/>
      <c r="IV220" s="58"/>
      <c r="IW220" s="58"/>
      <c r="IX220" s="58"/>
      <c r="IY220" s="58"/>
      <c r="IZ220" s="58"/>
      <c r="JA220" s="58"/>
      <c r="JB220" s="58"/>
      <c r="JC220" s="58"/>
      <c r="JD220" s="58"/>
      <c r="JE220" s="58"/>
      <c r="JF220" s="58"/>
      <c r="JG220" s="58"/>
      <c r="JH220" s="58"/>
      <c r="JI220" s="58"/>
      <c r="JJ220" s="58"/>
      <c r="JK220" s="58"/>
      <c r="JL220" s="58"/>
      <c r="JM220" s="58"/>
      <c r="JN220" s="58"/>
      <c r="JO220" s="58"/>
      <c r="JP220" s="58"/>
      <c r="JQ220" s="58"/>
      <c r="JR220" s="58"/>
      <c r="JS220" s="58"/>
      <c r="JT220" s="58"/>
      <c r="JU220" s="58"/>
      <c r="JV220" s="58"/>
      <c r="JW220" s="58"/>
      <c r="JX220" s="58"/>
      <c r="JY220" s="58"/>
      <c r="JZ220" s="58"/>
      <c r="KA220" s="58"/>
      <c r="KB220" s="58"/>
    </row>
    <row r="221" spans="1:288" x14ac:dyDescent="0.2">
      <c r="D221" s="228"/>
      <c r="E221" s="228"/>
      <c r="F221" s="228"/>
      <c r="I221" s="192"/>
      <c r="J221" s="192"/>
      <c r="L221" s="225"/>
      <c r="M221" s="225"/>
      <c r="N221" s="225"/>
      <c r="O221" s="225"/>
      <c r="P221" s="225"/>
      <c r="Q221" s="225"/>
      <c r="R221" s="225"/>
      <c r="S221" s="225"/>
      <c r="T221" s="225"/>
      <c r="U221" s="225"/>
      <c r="V221" s="225"/>
      <c r="W221" s="225"/>
      <c r="X221" s="225"/>
      <c r="Y221" s="225"/>
      <c r="Z221" s="225"/>
      <c r="AA221" s="225"/>
      <c r="AB221" s="225"/>
    </row>
    <row r="222" spans="1:288" ht="13.5" thickBot="1" x14ac:dyDescent="0.25">
      <c r="I222" s="192"/>
      <c r="J222" s="192"/>
    </row>
    <row r="223" spans="1:288" ht="12.95" customHeight="1" x14ac:dyDescent="0.2">
      <c r="A223" s="229"/>
      <c r="B223" s="554"/>
      <c r="C223" s="555"/>
      <c r="D223" s="230" t="s">
        <v>16</v>
      </c>
      <c r="I223" s="192"/>
      <c r="J223" s="192"/>
    </row>
    <row r="224" spans="1:288" ht="12.95" customHeight="1" x14ac:dyDescent="0.2">
      <c r="A224" s="229"/>
      <c r="B224" s="556" t="s">
        <v>17</v>
      </c>
      <c r="C224" s="557"/>
      <c r="D224" s="231" t="str">
        <f>IF(SUM('7990NTP-P'!E72-'7990NTP-P'!D72-'7990NTP-P'!C72)=SUM(E189:E195),"OKAY","Error")</f>
        <v>OKAY</v>
      </c>
    </row>
    <row r="225" spans="1:10" ht="12.95" customHeight="1" x14ac:dyDescent="0.2">
      <c r="A225" s="229"/>
      <c r="B225" s="556" t="s">
        <v>18</v>
      </c>
      <c r="C225" s="557"/>
      <c r="D225" s="231" t="str">
        <f>IF('7990NTP-P'!C72=SUM('FL Info'!E197:E203),"OKAY","Error")</f>
        <v>OKAY</v>
      </c>
    </row>
    <row r="226" spans="1:10" ht="12.95" customHeight="1" x14ac:dyDescent="0.2">
      <c r="A226" s="229"/>
      <c r="B226" s="556" t="s">
        <v>46</v>
      </c>
      <c r="C226" s="557"/>
      <c r="D226" s="231" t="str">
        <f>IF('7990NTP-P'!D72=SUM('FL Info'!E205:E211),"OKAY","Error")</f>
        <v>OKAY</v>
      </c>
    </row>
    <row r="227" spans="1:10" ht="12.95" customHeight="1" x14ac:dyDescent="0.2">
      <c r="A227" s="229"/>
      <c r="B227" s="556" t="s">
        <v>19</v>
      </c>
      <c r="C227" s="557"/>
      <c r="D227" s="232" t="str">
        <f>IF(F213='7990NTP-P'!H82,"OKAY","Error")</f>
        <v>OKAY</v>
      </c>
    </row>
    <row r="228" spans="1:10" ht="12.95" customHeight="1" thickBot="1" x14ac:dyDescent="0.25">
      <c r="A228" s="229"/>
      <c r="B228" s="558" t="s">
        <v>20</v>
      </c>
      <c r="C228" s="559"/>
      <c r="D228" s="233" t="str">
        <f>IF(F220=F213-SUM(F214:F219),"OKAY","Error")</f>
        <v>OKAY</v>
      </c>
    </row>
    <row r="229" spans="1:10" x14ac:dyDescent="0.2">
      <c r="C229" s="234"/>
    </row>
    <row r="232" spans="1:10" ht="13.5" thickBot="1" x14ac:dyDescent="0.25"/>
    <row r="233" spans="1:10" ht="30" customHeight="1" thickBot="1" x14ac:dyDescent="0.25">
      <c r="B233" s="560" t="s">
        <v>248</v>
      </c>
      <c r="C233" s="561"/>
      <c r="D233" s="562"/>
      <c r="E233" s="457" t="s">
        <v>249</v>
      </c>
      <c r="F233" s="458" t="s">
        <v>250</v>
      </c>
      <c r="H233" s="459"/>
      <c r="I233" s="459"/>
      <c r="J233" s="459"/>
    </row>
    <row r="234" spans="1:10" ht="13.5" hidden="1" thickBot="1" x14ac:dyDescent="0.25">
      <c r="B234" s="460" t="s">
        <v>251</v>
      </c>
      <c r="C234" s="235"/>
      <c r="D234" s="192"/>
      <c r="E234" s="461"/>
      <c r="F234" s="462"/>
      <c r="G234" s="463"/>
      <c r="H234" s="236"/>
      <c r="I234" s="236"/>
      <c r="J234" s="236"/>
    </row>
    <row r="235" spans="1:10" hidden="1" x14ac:dyDescent="0.2">
      <c r="B235" s="464" t="s">
        <v>252</v>
      </c>
      <c r="C235" s="235"/>
      <c r="D235" s="192"/>
      <c r="E235" s="465"/>
      <c r="F235" s="466"/>
      <c r="G235" s="467"/>
      <c r="H235" s="468"/>
      <c r="I235" s="468"/>
      <c r="J235" s="468"/>
    </row>
    <row r="236" spans="1:10" hidden="1" x14ac:dyDescent="0.2">
      <c r="B236" s="469" t="s">
        <v>253</v>
      </c>
      <c r="C236" s="235"/>
      <c r="D236" s="192"/>
      <c r="E236" s="470"/>
      <c r="F236" s="471"/>
      <c r="G236" s="467"/>
      <c r="H236" s="468"/>
      <c r="I236" s="468"/>
      <c r="J236" s="468"/>
    </row>
    <row r="237" spans="1:10" hidden="1" x14ac:dyDescent="0.2">
      <c r="B237" s="469" t="s">
        <v>254</v>
      </c>
      <c r="C237" s="235"/>
      <c r="D237" s="192"/>
      <c r="E237" s="470"/>
      <c r="F237" s="471"/>
      <c r="G237" s="467"/>
      <c r="H237" s="468"/>
      <c r="I237" s="468"/>
      <c r="J237" s="468"/>
    </row>
    <row r="238" spans="1:10" hidden="1" x14ac:dyDescent="0.2">
      <c r="B238" s="472" t="s">
        <v>255</v>
      </c>
      <c r="C238" s="235"/>
      <c r="D238" s="192"/>
      <c r="E238" s="473"/>
      <c r="F238" s="474"/>
      <c r="G238" s="467"/>
      <c r="H238" s="468"/>
      <c r="I238" s="468"/>
      <c r="J238" s="468"/>
    </row>
    <row r="239" spans="1:10" hidden="1" x14ac:dyDescent="0.2">
      <c r="B239" s="472" t="s">
        <v>242</v>
      </c>
      <c r="C239" s="235"/>
      <c r="D239" s="192"/>
      <c r="E239" s="473"/>
      <c r="F239" s="475"/>
      <c r="G239" s="467"/>
      <c r="H239" s="468"/>
      <c r="I239" s="468"/>
      <c r="J239" s="468"/>
    </row>
    <row r="240" spans="1:10" hidden="1" x14ac:dyDescent="0.2">
      <c r="B240" s="472" t="s">
        <v>243</v>
      </c>
      <c r="C240" s="235"/>
      <c r="D240" s="192"/>
      <c r="E240" s="473"/>
      <c r="F240" s="475"/>
      <c r="G240" s="467"/>
      <c r="H240" s="468"/>
      <c r="I240" s="468"/>
      <c r="J240" s="468"/>
    </row>
    <row r="241" spans="2:10" hidden="1" x14ac:dyDescent="0.2">
      <c r="B241" s="472" t="s">
        <v>244</v>
      </c>
      <c r="C241" s="235"/>
      <c r="D241" s="192"/>
      <c r="E241" s="473"/>
      <c r="F241" s="475"/>
      <c r="G241" s="467"/>
      <c r="H241" s="468"/>
      <c r="I241" s="468"/>
      <c r="J241" s="468"/>
    </row>
    <row r="242" spans="2:10" hidden="1" x14ac:dyDescent="0.2">
      <c r="B242" s="472" t="s">
        <v>241</v>
      </c>
      <c r="C242" s="235"/>
      <c r="D242" s="192"/>
      <c r="E242" s="476"/>
      <c r="F242" s="475"/>
      <c r="G242" s="467"/>
      <c r="H242" s="468"/>
      <c r="I242" s="468"/>
      <c r="J242" s="468"/>
    </row>
    <row r="243" spans="2:10" ht="13.5" thickBot="1" x14ac:dyDescent="0.25">
      <c r="B243" s="563" t="s">
        <v>256</v>
      </c>
      <c r="C243" s="564"/>
      <c r="D243" s="564"/>
      <c r="E243" s="564"/>
      <c r="F243" s="565"/>
      <c r="G243" s="463"/>
      <c r="H243" s="237"/>
      <c r="I243" s="237"/>
      <c r="J243" s="237"/>
    </row>
    <row r="244" spans="2:10" ht="30.6" customHeight="1" x14ac:dyDescent="0.2">
      <c r="B244" s="566" t="s">
        <v>268</v>
      </c>
      <c r="C244" s="567"/>
      <c r="D244" s="568"/>
      <c r="E244" s="477">
        <f>+G220</f>
        <v>0</v>
      </c>
      <c r="F244" s="478"/>
      <c r="G244" s="179"/>
      <c r="H244" s="479"/>
      <c r="I244" s="479"/>
      <c r="J244" s="479"/>
    </row>
    <row r="245" spans="2:10" ht="30.6" customHeight="1" x14ac:dyDescent="0.2">
      <c r="B245" s="569" t="s">
        <v>269</v>
      </c>
      <c r="C245" s="570"/>
      <c r="D245" s="571"/>
      <c r="E245" s="480">
        <f>+H220</f>
        <v>0</v>
      </c>
      <c r="F245" s="481"/>
      <c r="G245" s="179"/>
      <c r="H245" s="482"/>
      <c r="I245" s="482"/>
      <c r="J245" s="482"/>
    </row>
    <row r="246" spans="2:10" ht="30.6" customHeight="1" x14ac:dyDescent="0.2">
      <c r="B246" s="569" t="s">
        <v>270</v>
      </c>
      <c r="C246" s="570"/>
      <c r="D246" s="571"/>
      <c r="E246" s="480">
        <f>+I220</f>
        <v>0</v>
      </c>
      <c r="F246" s="481"/>
      <c r="H246" s="468"/>
      <c r="I246" s="468"/>
      <c r="J246" s="468"/>
    </row>
    <row r="247" spans="2:10" ht="17.45" customHeight="1" x14ac:dyDescent="0.2">
      <c r="B247" s="569" t="s">
        <v>351</v>
      </c>
      <c r="C247" s="570"/>
      <c r="D247" s="571"/>
      <c r="E247" s="483">
        <f>SUM(E245:E246)</f>
        <v>0</v>
      </c>
      <c r="F247" s="481"/>
      <c r="H247" s="468"/>
      <c r="I247" s="468"/>
      <c r="J247" s="468"/>
    </row>
    <row r="248" spans="2:10" ht="17.45" customHeight="1" x14ac:dyDescent="0.2">
      <c r="B248" s="572" t="s">
        <v>257</v>
      </c>
      <c r="C248" s="573"/>
      <c r="D248" s="574"/>
      <c r="E248" s="484">
        <f>+F214+F215+F216</f>
        <v>0</v>
      </c>
      <c r="F248" s="481"/>
      <c r="H248" s="468"/>
      <c r="I248" s="468"/>
      <c r="J248" s="468"/>
    </row>
    <row r="249" spans="2:10" ht="17.45" customHeight="1" x14ac:dyDescent="0.2">
      <c r="B249" s="572" t="s">
        <v>258</v>
      </c>
      <c r="C249" s="573"/>
      <c r="D249" s="574"/>
      <c r="E249" s="484">
        <f>+F217+F218+F219</f>
        <v>0</v>
      </c>
      <c r="F249" s="481"/>
      <c r="H249" s="468"/>
      <c r="I249" s="468"/>
      <c r="J249" s="468"/>
    </row>
    <row r="250" spans="2:10" ht="17.45" customHeight="1" x14ac:dyDescent="0.2">
      <c r="B250" s="572" t="s">
        <v>259</v>
      </c>
      <c r="C250" s="573"/>
      <c r="D250" s="574"/>
      <c r="E250" s="485">
        <f>+'7990NTP-P'!E65</f>
        <v>0</v>
      </c>
      <c r="F250" s="481"/>
      <c r="H250" s="468"/>
      <c r="I250" s="468"/>
      <c r="J250" s="468"/>
    </row>
    <row r="251" spans="2:10" ht="17.45" customHeight="1" x14ac:dyDescent="0.2">
      <c r="B251" s="572" t="s">
        <v>260</v>
      </c>
      <c r="C251" s="573"/>
      <c r="D251" s="574"/>
      <c r="E251" s="485">
        <f>+'7990NTP-P'!E66</f>
        <v>0</v>
      </c>
      <c r="F251" s="481"/>
      <c r="H251" s="468"/>
      <c r="I251" s="468"/>
      <c r="J251" s="468"/>
    </row>
    <row r="252" spans="2:10" ht="17.45" customHeight="1" x14ac:dyDescent="0.2">
      <c r="B252" s="572" t="s">
        <v>261</v>
      </c>
      <c r="C252" s="573"/>
      <c r="D252" s="574"/>
      <c r="E252" s="485">
        <f>+'7990NTP-P'!E67</f>
        <v>0</v>
      </c>
      <c r="F252" s="481"/>
      <c r="H252" s="468"/>
      <c r="I252" s="468"/>
      <c r="J252" s="468"/>
    </row>
    <row r="253" spans="2:10" ht="17.45" customHeight="1" x14ac:dyDescent="0.2">
      <c r="B253" s="572" t="s">
        <v>242</v>
      </c>
      <c r="C253" s="573"/>
      <c r="D253" s="574"/>
      <c r="E253" s="485">
        <f>+'7990NTP-P'!E68</f>
        <v>0</v>
      </c>
      <c r="F253" s="486"/>
      <c r="H253" s="468"/>
      <c r="I253" s="468"/>
      <c r="J253" s="468"/>
    </row>
    <row r="254" spans="2:10" ht="17.45" customHeight="1" x14ac:dyDescent="0.2">
      <c r="B254" s="572" t="s">
        <v>243</v>
      </c>
      <c r="C254" s="573"/>
      <c r="D254" s="574"/>
      <c r="E254" s="485">
        <f>+'7990NTP-P'!E69</f>
        <v>0</v>
      </c>
      <c r="F254" s="486"/>
      <c r="H254" s="468"/>
      <c r="I254" s="468"/>
      <c r="J254" s="468"/>
    </row>
    <row r="255" spans="2:10" ht="17.45" customHeight="1" x14ac:dyDescent="0.2">
      <c r="B255" s="572" t="s">
        <v>244</v>
      </c>
      <c r="C255" s="573"/>
      <c r="D255" s="574"/>
      <c r="E255" s="485">
        <f>+'7990NTP-P'!E70</f>
        <v>0</v>
      </c>
      <c r="F255" s="486"/>
      <c r="H255" s="468"/>
      <c r="I255" s="468"/>
      <c r="J255" s="468"/>
    </row>
    <row r="256" spans="2:10" ht="17.45" customHeight="1" x14ac:dyDescent="0.2">
      <c r="B256" s="575" t="s">
        <v>241</v>
      </c>
      <c r="C256" s="576"/>
      <c r="D256" s="577"/>
      <c r="E256" s="485">
        <f>+'7990NTP-P'!E71</f>
        <v>0</v>
      </c>
      <c r="F256" s="486"/>
      <c r="G256" s="238"/>
      <c r="H256" s="468"/>
      <c r="I256" s="468"/>
      <c r="J256" s="468"/>
    </row>
    <row r="257" spans="2:10" ht="13.5" thickBot="1" x14ac:dyDescent="0.25">
      <c r="B257" s="578"/>
      <c r="C257" s="579"/>
      <c r="D257" s="579"/>
      <c r="E257" s="487"/>
      <c r="F257" s="488"/>
      <c r="G257" s="467"/>
      <c r="H257" s="468"/>
      <c r="I257" s="468"/>
      <c r="J257" s="468"/>
    </row>
    <row r="258" spans="2:10" ht="13.5" thickBot="1" x14ac:dyDescent="0.25">
      <c r="B258" s="563" t="s">
        <v>262</v>
      </c>
      <c r="C258" s="564"/>
      <c r="D258" s="564"/>
      <c r="E258" s="564"/>
      <c r="F258" s="565"/>
      <c r="G258" s="463"/>
      <c r="H258" s="236"/>
      <c r="I258" s="236"/>
      <c r="J258" s="236"/>
    </row>
    <row r="259" spans="2:10" x14ac:dyDescent="0.2">
      <c r="B259" s="580" t="s">
        <v>263</v>
      </c>
      <c r="C259" s="581"/>
      <c r="D259" s="582"/>
      <c r="E259" s="489" t="s">
        <v>264</v>
      </c>
      <c r="F259" s="490" t="s">
        <v>265</v>
      </c>
      <c r="H259" s="34"/>
      <c r="I259" s="34"/>
      <c r="J259" s="34"/>
    </row>
    <row r="260" spans="2:10" x14ac:dyDescent="0.2">
      <c r="B260" s="589" t="s">
        <v>8</v>
      </c>
      <c r="C260" s="590"/>
      <c r="D260" s="591"/>
      <c r="E260" s="491">
        <v>15.29</v>
      </c>
      <c r="F260" s="492">
        <f>'7990NTP-P'!D75</f>
        <v>15.78</v>
      </c>
      <c r="H260" s="34"/>
      <c r="I260" s="34"/>
      <c r="J260" s="34"/>
    </row>
    <row r="261" spans="2:10" x14ac:dyDescent="0.2">
      <c r="B261" s="589" t="s">
        <v>9</v>
      </c>
      <c r="C261" s="590"/>
      <c r="D261" s="591"/>
      <c r="E261" s="491">
        <v>23.84</v>
      </c>
      <c r="F261" s="492">
        <f>'7990NTP-P'!D76</f>
        <v>24.6</v>
      </c>
      <c r="H261" s="34"/>
      <c r="I261" s="34"/>
      <c r="J261" s="34"/>
    </row>
    <row r="262" spans="2:10" x14ac:dyDescent="0.2">
      <c r="B262" s="589" t="s">
        <v>10</v>
      </c>
      <c r="C262" s="590"/>
      <c r="D262" s="591"/>
      <c r="E262" s="491">
        <v>6.09</v>
      </c>
      <c r="F262" s="492">
        <f>'7990NTP-P'!D77</f>
        <v>8.2200000000000006</v>
      </c>
      <c r="H262" s="34"/>
      <c r="I262" s="34"/>
      <c r="J262" s="34"/>
    </row>
    <row r="263" spans="2:10" x14ac:dyDescent="0.2">
      <c r="B263" s="583" t="s">
        <v>242</v>
      </c>
      <c r="C263" s="584"/>
      <c r="D263" s="585"/>
      <c r="E263" s="493">
        <v>34.58</v>
      </c>
      <c r="F263" s="492">
        <f>'7990NTP-P'!D78</f>
        <v>35.200000000000003</v>
      </c>
      <c r="H263" s="34"/>
      <c r="I263" s="34"/>
      <c r="J263" s="34"/>
    </row>
    <row r="264" spans="2:10" x14ac:dyDescent="0.2">
      <c r="B264" s="583" t="s">
        <v>243</v>
      </c>
      <c r="C264" s="584"/>
      <c r="D264" s="585"/>
      <c r="E264" s="493">
        <v>36.33</v>
      </c>
      <c r="F264" s="492">
        <f>'7990NTP-P'!D79</f>
        <v>35.979999999999997</v>
      </c>
      <c r="H264" s="34"/>
      <c r="I264" s="34"/>
      <c r="J264" s="34"/>
    </row>
    <row r="265" spans="2:10" x14ac:dyDescent="0.2">
      <c r="B265" s="583" t="s">
        <v>244</v>
      </c>
      <c r="C265" s="584"/>
      <c r="D265" s="585"/>
      <c r="E265" s="491">
        <v>10.37</v>
      </c>
      <c r="F265" s="492">
        <f>'7990NTP-P'!D80</f>
        <v>11.05</v>
      </c>
      <c r="H265" s="34"/>
      <c r="I265" s="34"/>
      <c r="J265" s="34"/>
    </row>
    <row r="266" spans="2:10" ht="13.5" thickBot="1" x14ac:dyDescent="0.25">
      <c r="B266" s="586" t="s">
        <v>241</v>
      </c>
      <c r="C266" s="587"/>
      <c r="D266" s="588"/>
      <c r="E266" s="494">
        <v>144.66</v>
      </c>
      <c r="F266" s="495">
        <f>'7990NTP-P'!D81</f>
        <v>144.66</v>
      </c>
      <c r="H266" s="34"/>
      <c r="I266" s="34"/>
      <c r="J266" s="34"/>
    </row>
    <row r="267" spans="2:10" x14ac:dyDescent="0.2">
      <c r="B267" s="239"/>
      <c r="C267" s="239"/>
      <c r="D267" s="239"/>
      <c r="E267" s="239"/>
      <c r="F267" s="239"/>
      <c r="G267" s="239"/>
      <c r="H267" s="240"/>
      <c r="I267" s="241"/>
      <c r="J267" s="241"/>
    </row>
    <row r="268" spans="2:10" x14ac:dyDescent="0.2">
      <c r="B268" s="513" t="s">
        <v>266</v>
      </c>
      <c r="C268" s="513"/>
      <c r="D268" s="513"/>
      <c r="E268" s="513"/>
      <c r="F268" s="513"/>
      <c r="G268" s="513"/>
      <c r="H268" s="513"/>
      <c r="I268" s="242"/>
      <c r="J268" s="242"/>
    </row>
    <row r="269" spans="2:10" x14ac:dyDescent="0.2">
      <c r="B269" s="513"/>
      <c r="C269" s="513"/>
      <c r="D269" s="513"/>
      <c r="E269" s="513"/>
      <c r="F269" s="513"/>
      <c r="G269" s="513"/>
      <c r="H269" s="513"/>
      <c r="I269" s="242"/>
      <c r="J269" s="242"/>
    </row>
    <row r="270" spans="2:10" x14ac:dyDescent="0.2">
      <c r="B270" s="243" t="s">
        <v>267</v>
      </c>
      <c r="C270" s="243"/>
      <c r="D270" s="239"/>
      <c r="E270" s="239"/>
      <c r="F270" s="239"/>
      <c r="G270" s="239"/>
      <c r="H270" s="240"/>
      <c r="I270" s="241"/>
      <c r="J270" s="241"/>
    </row>
    <row r="271" spans="2:10" x14ac:dyDescent="0.2">
      <c r="I271" s="36"/>
      <c r="J271" s="36"/>
    </row>
  </sheetData>
  <sheetProtection algorithmName="SHA-512" hashValue="XKsu4jAJA+lI7Ww+yUe9D2/GSwpb3XlRoejBJ4RgtS4h7+N0ZXst8vI2RgYbDjruCm2wlO/attJF/7Ilie0r3A==" saltValue="Emo4Gmg5MYBr/9cT7GQJ6g==" spinCount="100000" sheet="1" objects="1" scenarios="1"/>
  <mergeCells count="74">
    <mergeCell ref="B265:D265"/>
    <mergeCell ref="B266:D266"/>
    <mergeCell ref="B258:F258"/>
    <mergeCell ref="B260:D260"/>
    <mergeCell ref="B261:D261"/>
    <mergeCell ref="B262:D262"/>
    <mergeCell ref="B263:D263"/>
    <mergeCell ref="B264:D264"/>
    <mergeCell ref="B254:D254"/>
    <mergeCell ref="B255:D255"/>
    <mergeCell ref="B256:D256"/>
    <mergeCell ref="B257:D257"/>
    <mergeCell ref="B259:D259"/>
    <mergeCell ref="B249:D249"/>
    <mergeCell ref="B250:D250"/>
    <mergeCell ref="B251:D251"/>
    <mergeCell ref="B252:D252"/>
    <mergeCell ref="B253:D253"/>
    <mergeCell ref="B244:D244"/>
    <mergeCell ref="B245:D245"/>
    <mergeCell ref="B246:D246"/>
    <mergeCell ref="B247:D247"/>
    <mergeCell ref="B248:D248"/>
    <mergeCell ref="B226:C226"/>
    <mergeCell ref="B227:C227"/>
    <mergeCell ref="B228:C228"/>
    <mergeCell ref="B233:D233"/>
    <mergeCell ref="B243:F243"/>
    <mergeCell ref="B219:D219"/>
    <mergeCell ref="B220:D220"/>
    <mergeCell ref="B223:C223"/>
    <mergeCell ref="B224:C224"/>
    <mergeCell ref="B225:C225"/>
    <mergeCell ref="B214:D214"/>
    <mergeCell ref="B215:D215"/>
    <mergeCell ref="B216:D216"/>
    <mergeCell ref="B217:D217"/>
    <mergeCell ref="B218:D218"/>
    <mergeCell ref="B209:D209"/>
    <mergeCell ref="B210:D210"/>
    <mergeCell ref="B211:D211"/>
    <mergeCell ref="B212:D212"/>
    <mergeCell ref="B213:D213"/>
    <mergeCell ref="B204:D204"/>
    <mergeCell ref="B205:D205"/>
    <mergeCell ref="B206:D206"/>
    <mergeCell ref="B207:D207"/>
    <mergeCell ref="B208:D208"/>
    <mergeCell ref="B199:D199"/>
    <mergeCell ref="B200:D200"/>
    <mergeCell ref="B201:D201"/>
    <mergeCell ref="B202:D202"/>
    <mergeCell ref="B203:D203"/>
    <mergeCell ref="B2:D2"/>
    <mergeCell ref="B3:D3"/>
    <mergeCell ref="B4:D4"/>
    <mergeCell ref="B167:D167"/>
    <mergeCell ref="B173:D173"/>
    <mergeCell ref="B268:H269"/>
    <mergeCell ref="B13:C13"/>
    <mergeCell ref="B6:E6"/>
    <mergeCell ref="B7:E7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</mergeCells>
  <conditionalFormatting sqref="B259">
    <cfRule type="expression" dxfId="0" priority="5" stopIfTrue="1">
      <formula>OR(ABS(#REF!-$E259)&gt;=1,AND(OR(ABS(#REF!-#REF!)&gt;=1,ABS(#REF!-$E259)&gt;=1),OR(MIN(#REF!,#REF!,#REF!)&lt;&gt;0,MAX(#REF!,#REF!,#REF!)&lt;&gt;0)))</formula>
    </cfRule>
  </conditionalFormatting>
  <dataValidations count="10">
    <dataValidation type="whole" operator="greaterThan" allowBlank="1" showInputMessage="1" showErrorMessage="1" sqref="C186:G186" xr:uid="{00000000-0002-0000-0100-000000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, and if the 7895 is required, that form as well. Review to ensure that these amounts match." sqref="F249" xr:uid="{00000000-0002-0000-0100-000001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. Review to ensure that these amounts match." sqref="F245 G257 F247" xr:uid="{00000000-0002-0000-0100-000002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35" xr:uid="{00000000-0002-0000-0100-000003000000}">
      <formula1>2</formula1>
    </dataValidation>
    <dataValidation type="whole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37:G242" xr:uid="{00000000-0002-0000-0100-000004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 must match the amounts on the FL Info, and if the 7895 is required, that form as well. Review to ensure that these amounts match." sqref="F248" xr:uid="{00000000-0002-0000-0100-000005000000}">
      <formula1>2</formula1>
    </dataValidation>
    <dataValidation type="decimal" operator="greaterThanOrEqual" allowBlank="1" showInputMessage="1" errorTitle="Invalid Entry" error="Must be a whole number &gt;= 0." promptTitle=" Fiscal Detail Amount" prompt="Fiscal detail  must match the amounts on the FL Info. Review to ensure that these amounts match." sqref="F244" xr:uid="{00000000-0002-0000-0100-000006000000}">
      <formula1>2</formula1>
    </dataValidation>
    <dataValidation type="decimal" operator="greaterThanOrEqual" allowBlank="1" showInputMessage="1" showErrorMessage="1" errorTitle="Invalid Entry" error="Must be a whole number &gt;= 0." promptTitle="Fiscal Detail Amount" prompt="Fiscal detail must match the amounts on the 7895, when that form is required. Review to ensure that these amounts match." sqref="G236" xr:uid="{00000000-0002-0000-0100-000007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, and if the 7895 is required, that form as well. Review to ensure that these amounts match." sqref="F250:F256" xr:uid="{00000000-0002-0000-0100-000008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. Review to ensure that these amounts match." sqref="F246" xr:uid="{00000000-0002-0000-0100-000009000000}">
      <formula1>2</formula1>
    </dataValidation>
  </dataValidations>
  <pageMargins left="0.7" right="0.7" top="0.5" bottom="0.5" header="0.3" footer="0.3"/>
  <pageSetup scale="12" orientation="portrait" r:id="rId1"/>
  <headerFooter>
    <oddFooter>&amp;LDHCS 5994 (04/15) 
&amp;F - &amp;A</oddFooter>
  </headerFooter>
  <rowBreaks count="1" manualBreakCount="1">
    <brk id="185" max="16" man="1"/>
  </rowBreaks>
  <ignoredErrors>
    <ignoredError sqref="A163 A170 A183" numberStoredAsText="1"/>
    <ignoredError sqref="H140" formula="1"/>
  </ignoredErrors>
  <legacyDrawing r:id="rId2"/>
</worksheet>
</file>

<file path=docMetadata/LabelInfo.xml><?xml version="1.0" encoding="utf-8"?>
<clbl:labelList xmlns:clbl="http://schemas.microsoft.com/office/2020/mipLabelMetadata">
  <clbl:label id="{34720645-5fdd-4302-8e87-9becee4e5aa1}" enabled="1" method="Standard" siteId="{265c2dcd-2a6e-43aa-b2e8-26421a8c852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7990NTP-P</vt:lpstr>
      <vt:lpstr>FL Info</vt:lpstr>
      <vt:lpstr>'7990NTP-P'!Print_Area</vt:lpstr>
      <vt:lpstr>'FL Info'!Print_Area</vt:lpstr>
    </vt:vector>
  </TitlesOfParts>
  <Company>Department of Alcohol &amp;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ADP</dc:creator>
  <cp:lastModifiedBy>Kretzschmar, Goldie@DHCS</cp:lastModifiedBy>
  <cp:lastPrinted>2019-05-29T18:21:14Z</cp:lastPrinted>
  <dcterms:created xsi:type="dcterms:W3CDTF">1999-07-07T16:24:46Z</dcterms:created>
  <dcterms:modified xsi:type="dcterms:W3CDTF">2025-04-15T15:29:22Z</dcterms:modified>
</cp:coreProperties>
</file>